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kiel\Dropbox\Ports-to-Plains\Texas\2025 UTP\"/>
    </mc:Choice>
  </mc:AlternateContent>
  <xr:revisionPtr revIDLastSave="0" documentId="13_ncr:1_{85FD1750-E51B-4D8F-B467-4D2254AF2815}" xr6:coauthVersionLast="47" xr6:coauthVersionMax="47" xr10:uidLastSave="{00000000-0000-0000-0000-000000000000}"/>
  <bookViews>
    <workbookView xWindow="-110" yWindow="-110" windowWidth="19420" windowHeight="10300" xr2:uid="{F0E23074-7724-4481-90B7-3B7C809CE0ED}"/>
  </bookViews>
  <sheets>
    <sheet name="Abilene" sheetId="13" r:id="rId1"/>
    <sheet name="Amarillo" sheetId="8" r:id="rId2"/>
    <sheet name="Lubbock" sheetId="9" r:id="rId3"/>
    <sheet name="San Angelo" sheetId="10" r:id="rId4"/>
    <sheet name="Odessa" sheetId="11" r:id="rId5"/>
    <sheet name="Laredo" sheetId="12" r:id="rId6"/>
    <sheet name="Summary" sheetId="14" r:id="rId7"/>
  </sheets>
  <definedNames>
    <definedName name="_xlnm.Print_Titles" localSheetId="1">Amarillo!$1:$2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9" l="1"/>
  <c r="C9" i="14" l="1"/>
  <c r="F9" i="14"/>
  <c r="G14" i="12"/>
  <c r="F6" i="8"/>
  <c r="H6" i="13"/>
  <c r="G6" i="13"/>
  <c r="F7" i="14" l="1"/>
  <c r="F6" i="14"/>
  <c r="F4" i="14"/>
  <c r="H14" i="12"/>
  <c r="G12" i="12"/>
  <c r="G11" i="12"/>
  <c r="B7" i="14"/>
  <c r="H10" i="11"/>
  <c r="G7" i="11"/>
  <c r="G10" i="11" s="1"/>
  <c r="G7" i="9"/>
  <c r="G8" i="9"/>
  <c r="B4" i="14"/>
  <c r="H18" i="8"/>
  <c r="G17" i="8"/>
  <c r="G18" i="8" s="1"/>
  <c r="G16" i="8"/>
  <c r="G15" i="8"/>
  <c r="G9" i="9" l="1"/>
  <c r="H9" i="9"/>
  <c r="B6" i="14"/>
  <c r="B3" i="14" l="1"/>
  <c r="G9" i="11" l="1"/>
  <c r="G7" i="10"/>
  <c r="H10" i="9"/>
  <c r="H22" i="8"/>
  <c r="H11" i="11" l="1"/>
  <c r="D3" i="14"/>
  <c r="E3" i="14"/>
  <c r="G13" i="12"/>
  <c r="H15" i="12" l="1"/>
  <c r="D7" i="14"/>
  <c r="E7" i="14"/>
  <c r="G6" i="10"/>
  <c r="G8" i="10" s="1"/>
  <c r="H8" i="10" s="1"/>
  <c r="E5" i="14" l="1"/>
  <c r="D5" i="14"/>
  <c r="B8" i="14"/>
  <c r="H9" i="10"/>
  <c r="C8" i="14" s="1"/>
  <c r="H11" i="9"/>
  <c r="G13" i="9"/>
  <c r="G14" i="9"/>
  <c r="H14" i="9" s="1"/>
  <c r="E8" i="14" l="1"/>
  <c r="D8" i="14"/>
  <c r="D6" i="14"/>
  <c r="E6" i="14"/>
  <c r="H13" i="9"/>
  <c r="H12" i="9"/>
  <c r="G21" i="8"/>
  <c r="H20" i="8" l="1"/>
  <c r="H21" i="8"/>
  <c r="H19" i="8"/>
  <c r="E4" i="14" l="1"/>
  <c r="D4" i="14"/>
  <c r="B9" i="14"/>
  <c r="D9" i="14" l="1"/>
  <c r="E9" i="14"/>
</calcChain>
</file>

<file path=xl/sharedStrings.xml><?xml version="1.0" encoding="utf-8"?>
<sst xmlns="http://schemas.openxmlformats.org/spreadsheetml/2006/main" count="420" uniqueCount="228">
  <si>
    <t>Howard</t>
  </si>
  <si>
    <t>Amarillo</t>
  </si>
  <si>
    <t>District</t>
  </si>
  <si>
    <t>County</t>
  </si>
  <si>
    <t xml:space="preserve">Project </t>
  </si>
  <si>
    <t>Amount</t>
  </si>
  <si>
    <t>Estimated Let Date</t>
  </si>
  <si>
    <t>US 87 - Widen Non-Freeway | Limits From: EAST OF US385/US87 INTERCHANGE To: MOORE COUNTY LINE</t>
  </si>
  <si>
    <t>0425-02-037</t>
  </si>
  <si>
    <t>Project ID</t>
  </si>
  <si>
    <t>Description</t>
  </si>
  <si>
    <t xml:space="preserve">US 87 - Widen Non-Freeway | Limits From: HARTLEY COUNTY LINE Limits To: FM 2589 WEST OF DUMAS </t>
  </si>
  <si>
    <t>UTP Action</t>
  </si>
  <si>
    <r>
      <t xml:space="preserve">CONSTRUCT FROM 2-LANE TO 4-LANE DIVIDE, ADD CENTER LEFT TURN LANES, ACP OVERLAY AND UPGRADE STANDARDS - </t>
    </r>
    <r>
      <rPr>
        <b/>
        <sz val="11"/>
        <color theme="1"/>
        <rFont val="Calibri"/>
        <family val="2"/>
        <scheme val="minor"/>
      </rPr>
      <t>MOORE COUNTY</t>
    </r>
  </si>
  <si>
    <r>
      <t xml:space="preserve">CONSTRUCT FROM 2-LANE TO 4-LANE DIVIDE, ADD CENTER LEFT TURN LANES, ACP OVERLAY AND UPGRADE STANDARDS - </t>
    </r>
    <r>
      <rPr>
        <b/>
        <sz val="11"/>
        <color theme="1"/>
        <rFont val="Calibri"/>
        <family val="2"/>
        <scheme val="minor"/>
      </rPr>
      <t>HARTLEY COUNTY</t>
    </r>
  </si>
  <si>
    <t>Randall</t>
  </si>
  <si>
    <t>0067-17-032</t>
  </si>
  <si>
    <t>IH 27 - Widen Freeway - Amarillo to Canyon | Limits From: NORTH OF US 60/US 87 INTERCHANGE Limits To: SOUTH OF US 60/US 87
INTERCHANGE</t>
  </si>
  <si>
    <t>0168-09-083</t>
  </si>
  <si>
    <t>IH 27 - Widen Freeway - Amarillo to Canyon | Limits From: SOUTH OF SUNDOWN Limits To: NORTH OF US 60/US 87 INTERCHANGE</t>
  </si>
  <si>
    <t>WIDEN FREEWAY FROM 4-LANES TO 6-LANES</t>
  </si>
  <si>
    <t>Segment</t>
  </si>
  <si>
    <t>US 87</t>
  </si>
  <si>
    <t>SL 335</t>
  </si>
  <si>
    <t>I-27</t>
  </si>
  <si>
    <t>Sub-total US 87</t>
  </si>
  <si>
    <t>Sub-total SL 335</t>
  </si>
  <si>
    <t>Sub-total I-27</t>
  </si>
  <si>
    <t>Lubbock</t>
  </si>
  <si>
    <t>CONVERT NON-FREEWAY TO FREEWAY</t>
  </si>
  <si>
    <t>1502-01-031</t>
  </si>
  <si>
    <t>SL 88 - Lubbock Outer Loop | Limits From: CR 2240 (AVE U) Limits To: 0.5 MI EAST OF US 87</t>
  </si>
  <si>
    <t>Sub-total SL 88</t>
  </si>
  <si>
    <t>Lubbock District</t>
  </si>
  <si>
    <t>Amarillo District</t>
  </si>
  <si>
    <t>San Angelo District</t>
  </si>
  <si>
    <t>San Angelo</t>
  </si>
  <si>
    <t>US 277</t>
  </si>
  <si>
    <t>Tom Green</t>
  </si>
  <si>
    <t>0264-06-044</t>
  </si>
  <si>
    <t>US 277 - Operational Improvements | Limits From: 0.75 MILES NORTH OF FM 2105 Limits To: US 67</t>
  </si>
  <si>
    <t>GRADING, STRUCTURES, BASE, SURFACING</t>
  </si>
  <si>
    <t>Sub-total SH 158</t>
  </si>
  <si>
    <t>Sub-total US 277</t>
  </si>
  <si>
    <t>Odessa District</t>
  </si>
  <si>
    <t>Odessa</t>
  </si>
  <si>
    <t>Midland</t>
  </si>
  <si>
    <t>SH 349</t>
  </si>
  <si>
    <t>Sub-total SH 349</t>
  </si>
  <si>
    <t>Laredo District</t>
  </si>
  <si>
    <t>Laredo</t>
  </si>
  <si>
    <t>Webb</t>
  </si>
  <si>
    <t>IH 35</t>
  </si>
  <si>
    <t>0018-05-089</t>
  </si>
  <si>
    <t>IH 35 - Bridge Replacement - Uniroyal Drive | Limits From: 0.500 MI S OF UNIROYAL INTERCHANGE Limits To: 2.68 MI N OF UNIROYAL INTERCHANGE</t>
  </si>
  <si>
    <t>REPLACEMENT OF EXISTING BRIDGE</t>
  </si>
  <si>
    <t>0018-05-094</t>
  </si>
  <si>
    <t>OVERPASS REPLACEMENT AND WIDENING OF FREEWAY (6 LANES)</t>
  </si>
  <si>
    <t>0018-06-185</t>
  </si>
  <si>
    <t>IH 35 - US 59 Interchange | Limits From: 0.50 MI EAST OF IH35 Limits To: 0.50 MI NORTH OF US59</t>
  </si>
  <si>
    <t>FOR THE CONSTRUCTION OF DIRECT CONNECTOR INTERCHANGE(DC#3)</t>
  </si>
  <si>
    <t>Sub-total IH 35</t>
  </si>
  <si>
    <t>Abilene District</t>
  </si>
  <si>
    <t xml:space="preserve">0425-01-021 </t>
  </si>
  <si>
    <t>Sub-total US 83</t>
  </si>
  <si>
    <t>I-20</t>
  </si>
  <si>
    <t>0005-15-093</t>
  </si>
  <si>
    <t>I-20 - EAST OF SH 349 to EAST OF FM 1208</t>
  </si>
  <si>
    <t>0005-14-092</t>
  </si>
  <si>
    <t>I-20 - EAST OF CR 1250 to EAST OF SH 349</t>
  </si>
  <si>
    <t>0005-14-094</t>
  </si>
  <si>
    <t>I-20 - EAST of CR 1300 to EAST of CR1250</t>
  </si>
  <si>
    <t>Sub-total I-20</t>
  </si>
  <si>
    <t>2021 TOTAL Amarillo District</t>
  </si>
  <si>
    <t>2020 TOTAL Amarillo District</t>
  </si>
  <si>
    <t>2021 TOTAL Lubbock District</t>
  </si>
  <si>
    <t>2020 TOTAL Lubbock District</t>
  </si>
  <si>
    <t>.</t>
  </si>
  <si>
    <t>Construction Begins within 4-years</t>
  </si>
  <si>
    <t>Status</t>
  </si>
  <si>
    <t>Bid Target</t>
  </si>
  <si>
    <t>Comments</t>
  </si>
  <si>
    <t>0168-09-186</t>
  </si>
  <si>
    <t>SL 335 / I-27 Interchange Phase II: Sundown Ln to  SL 335</t>
  </si>
  <si>
    <t>2635-02-034</t>
  </si>
  <si>
    <t>SL 335 / I-27 Interchange Phase II: I-27 to Bell St</t>
  </si>
  <si>
    <t xml:space="preserve"> 2635-03-023</t>
  </si>
  <si>
    <t>SL 335 / I-27 Interchange Phase II:East of Coulter to I-27</t>
  </si>
  <si>
    <t>2635-03-028</t>
  </si>
  <si>
    <t>SL 335 / I-27 Interchange Phase II: I-27 to Coulter</t>
  </si>
  <si>
    <t>Hartley</t>
  </si>
  <si>
    <t>Moore</t>
  </si>
  <si>
    <t>2022 TOTAL Amarillo District Less TBD</t>
  </si>
  <si>
    <t>2022 Total Lubbock District Less TBD</t>
  </si>
  <si>
    <t>0069-01-061</t>
  </si>
  <si>
    <t>0069-02-030</t>
  </si>
  <si>
    <t>Widen Non-Freeway- Big Spring FROM 2 miles North of Glasscock CO TO Glasscock CO</t>
  </si>
  <si>
    <t>Widen Road - Add Lanes And Shoulders</t>
  </si>
  <si>
    <t>Construction begins in 5 to 10 years</t>
  </si>
  <si>
    <t>Construct New Road</t>
  </si>
  <si>
    <t>2023 TOTAL Amarillo District Less TBD</t>
  </si>
  <si>
    <t>0068-01-073</t>
  </si>
  <si>
    <t>2023 Total Lubbock District Less TBD</t>
  </si>
  <si>
    <t>Construct Bridge</t>
  </si>
  <si>
    <t>2023 Total San Angelo District less TBD</t>
  </si>
  <si>
    <t>Construction begins in 5-10 Years</t>
  </si>
  <si>
    <t>Widen Road - Add Lanes</t>
  </si>
  <si>
    <t>Construction begins within 4 years</t>
  </si>
  <si>
    <t>Construction begins within 4 Years</t>
  </si>
  <si>
    <t>2023 TOTAL Abilene District Less TBD</t>
  </si>
  <si>
    <r>
      <t xml:space="preserve">Comments: </t>
    </r>
    <r>
      <rPr>
        <sz val="11"/>
        <color theme="1"/>
        <rFont val="Arial"/>
        <family val="2"/>
      </rPr>
      <t>North Big Spring Reliever Route completed in 2020</t>
    </r>
  </si>
  <si>
    <t>CONSTRUCT NEW ROAD</t>
  </si>
  <si>
    <t>2024 TOTAL Amarillo District Less TBD</t>
  </si>
  <si>
    <t>2024 Total Lubbock District Less TBD</t>
  </si>
  <si>
    <t>2024 Total San Angelo District less TBD</t>
  </si>
  <si>
    <t>2023 Total Odessa District Less TBA</t>
  </si>
  <si>
    <t>2024 Total Odessa District Less TBA</t>
  </si>
  <si>
    <t>2023 TOTAL Laredo District less TBD</t>
  </si>
  <si>
    <t>2024 TOTAL Laredo District less TBD</t>
  </si>
  <si>
    <t>2024 TOTAL Abilene District Less TBD</t>
  </si>
  <si>
    <t>FY 2024-2027</t>
  </si>
  <si>
    <t>FY 2028-2033</t>
  </si>
  <si>
    <t>Rehabilitate Existing Roadway</t>
  </si>
  <si>
    <t>Construct Direct Connectors</t>
  </si>
  <si>
    <t>2494-02-011</t>
  </si>
  <si>
    <t>Upgrade to Freeway- Amarillo</t>
  </si>
  <si>
    <t>New Authorization</t>
  </si>
  <si>
    <t>West of FM 2590
(South) to FM 2186</t>
  </si>
  <si>
    <t>2635-05-004</t>
  </si>
  <si>
    <t>FM 2186 to North of FM
2186</t>
  </si>
  <si>
    <t>2635-05-005</t>
  </si>
  <si>
    <t>North of FM 2186 to North of Arden Road</t>
  </si>
  <si>
    <t>SL88 Lubbock Outer Loop | FROM 114TH STREET TO 146TH STREET</t>
  </si>
  <si>
    <t>Approved FY 23 Appropriations     $2,000,000</t>
  </si>
  <si>
    <t>Dawson</t>
  </si>
  <si>
    <t>0068-05-040</t>
  </si>
  <si>
    <t>Widen Non-Freeway</t>
  </si>
  <si>
    <t>0068-12-012</t>
  </si>
  <si>
    <t>Intersection &amp; Operational Improvements</t>
  </si>
  <si>
    <t>N 5th Street to N 3rd Street in Lamesa</t>
  </si>
  <si>
    <t>Glasscock</t>
  </si>
  <si>
    <t>Howard County
Line to 0.45 Miles South of Howard County Line</t>
  </si>
  <si>
    <t>Cat. 4 Rural $3,584,000     TOTAL $3,584,000                   Cat. 4R increased $1M</t>
  </si>
  <si>
    <t>1718-07-047</t>
  </si>
  <si>
    <t>At FM 1788</t>
  </si>
  <si>
    <t>Cat. 2 Metro/Urban Corridor $5,000,000                                  TOTAL $5,000,000</t>
  </si>
  <si>
    <t>US 83</t>
  </si>
  <si>
    <t>0037-10-041</t>
  </si>
  <si>
    <t>Los Botines Ln to US 83 / IH 35
Underpass</t>
  </si>
  <si>
    <t>0037-10-040</t>
  </si>
  <si>
    <t>1 Miles North of SH 255 to Los Botines Ln</t>
  </si>
  <si>
    <t>Cat. 4 Rural $50,400,000                   TOTAL $50,400,000</t>
  </si>
  <si>
    <t>Maverick</t>
  </si>
  <si>
    <t>SL 480</t>
  </si>
  <si>
    <t>0299-14-010</t>
  </si>
  <si>
    <t>New Location Non-Freeway</t>
  </si>
  <si>
    <t>US 57 to US 277 N</t>
  </si>
  <si>
    <t>0299-14-028</t>
  </si>
  <si>
    <t>Interchange at SL 480</t>
  </si>
  <si>
    <t>0.699 Miles South of US 277 to US 277</t>
  </si>
  <si>
    <t>Cat. 4 Rural $50,891,561                   TOTAL $50,891,561</t>
  </si>
  <si>
    <t>Sub-Total SL 480</t>
  </si>
  <si>
    <r>
      <t xml:space="preserve">Cat. 4 Rural  $16,240,000                   TOTAL  $16,240,000     </t>
    </r>
    <r>
      <rPr>
        <i/>
        <sz val="11"/>
        <color theme="1"/>
        <rFont val="Calibri"/>
        <family val="2"/>
        <scheme val="minor"/>
      </rPr>
      <t>Cat. 4R increased $5.7M</t>
    </r>
  </si>
  <si>
    <t>CR 1026 to US 180 - Dawson County</t>
  </si>
  <si>
    <t>FM 1585</t>
  </si>
  <si>
    <t>IH 35 - Widen Freeway - Laredo North | Limits From: 2.68 MI N OF UNIROYAL INT(MM 16.0) Limits To: 1.2 MI N OF US 83 INT(MM 19.674)</t>
  </si>
  <si>
    <t>TxDOT District</t>
  </si>
  <si>
    <t>Abilene</t>
  </si>
  <si>
    <t>FY 24 Amounts</t>
  </si>
  <si>
    <t>Change</t>
  </si>
  <si>
    <t>Total 10-Year Amount</t>
  </si>
  <si>
    <t>% Change</t>
  </si>
  <si>
    <t>2025 TOTAL Abilene District Less TBD</t>
  </si>
  <si>
    <t>FY 2025-2028</t>
  </si>
  <si>
    <t>Bid Delayed from 3/17/25</t>
  </si>
  <si>
    <t>Total District</t>
  </si>
  <si>
    <t>Change from Previous Year</t>
  </si>
  <si>
    <t>2025 TOTAL Amarillo District Less TBD</t>
  </si>
  <si>
    <t>Cat. 4 Rural $110,024,022
TOTAL $110,024,022
Cat. 4R increased $6.0M</t>
  </si>
  <si>
    <t>Bid delayed from 2/23/2024 to 5/1/2025</t>
  </si>
  <si>
    <t>FY 2025-20278</t>
  </si>
  <si>
    <t>Cat. 4 Rural $55,364,831                   TOTAL $55,364,831                                 Cat. 4R increased $6.0M</t>
  </si>
  <si>
    <t>Under Construction</t>
  </si>
  <si>
    <t>Notice to proceed dated 4/25/2024</t>
  </si>
  <si>
    <t>Cat. 2 Metro/Urban Corridor $7,392,000      Cat. 12 Strategic Priority $11,180,730     TOTAL $18,572,730                                Cat. 12 added $11.2M</t>
  </si>
  <si>
    <t>2025-2028</t>
  </si>
  <si>
    <t xml:space="preserve">Cat. 2 Metro/Urban Corridor  $12,055,680                                             Cat. 12 Strategic Priority $17,057,643     TOTAL $29,113,323  </t>
  </si>
  <si>
    <t>Cat. 2 Metro/Urban Corridor $5,925,184     Cat. 12 Strategic Priority $21,593,694     TOTAL $27,518,878</t>
  </si>
  <si>
    <t>Cat. 2 Metro/Urban Corridor $16,647,000     Cat. 4 Urban $16,779,000     Cat. 12 Strategic Priority $129,701,301     TOTAL $163,127,301</t>
  </si>
  <si>
    <t>FY 2029-2034</t>
  </si>
  <si>
    <r>
      <t>Cat. 2 Metro/Urban Corridor $3,409,898     Cat. 4 Urban $1,539                  --</t>
    </r>
    <r>
      <rPr>
        <b/>
        <sz val="11"/>
        <color theme="1"/>
        <rFont val="Calibri"/>
        <family val="2"/>
        <scheme val="minor"/>
      </rPr>
      <t>Remaining funding TBD-- $23,697,289</t>
    </r>
    <r>
      <rPr>
        <sz val="11"/>
        <color theme="1"/>
        <rFont val="Calibri"/>
        <family val="2"/>
        <scheme val="minor"/>
      </rPr>
      <t xml:space="preserve">     TOTAL $27,108,726</t>
    </r>
  </si>
  <si>
    <r>
      <t xml:space="preserve">Cat. 2 Metro/Urban Corridor $3,409,898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--Remaining funding TBD-- $23,432,571</t>
    </r>
    <r>
      <rPr>
        <sz val="11"/>
        <color theme="1"/>
        <rFont val="Calibri"/>
        <family val="2"/>
        <scheme val="minor"/>
      </rPr>
      <t xml:space="preserve">                                         TOTAL $26,842,469</t>
    </r>
  </si>
  <si>
    <r>
      <t xml:space="preserve">Cat. 2 Metro/Urban Corridor $6,819,796                                </t>
    </r>
    <r>
      <rPr>
        <b/>
        <sz val="11"/>
        <color theme="1"/>
        <rFont val="Calibri"/>
        <family val="2"/>
        <scheme val="minor"/>
      </rPr>
      <t>--Remaining funding TBD-- $46,677,963</t>
    </r>
    <r>
      <rPr>
        <sz val="11"/>
        <color theme="1"/>
        <rFont val="Calibri"/>
        <family val="2"/>
        <scheme val="minor"/>
      </rPr>
      <t xml:space="preserve">                                            TOTAL $53,497,759</t>
    </r>
  </si>
  <si>
    <t>2635-05-006</t>
  </si>
  <si>
    <t>North of Arden Road to North of Hillside Road</t>
  </si>
  <si>
    <r>
      <t xml:space="preserve">Cat. 4 Urban $7,636,456                                 </t>
    </r>
    <r>
      <rPr>
        <b/>
        <sz val="11"/>
        <color theme="1"/>
        <rFont val="Calibri"/>
        <family val="2"/>
        <scheme val="minor"/>
      </rPr>
      <t xml:space="preserve">--Remaining funding TBD-- $42,060,487  </t>
    </r>
    <r>
      <rPr>
        <sz val="11"/>
        <color theme="1"/>
        <rFont val="Calibri"/>
        <family val="2"/>
        <scheme val="minor"/>
      </rPr>
      <t xml:space="preserve">   TOTAL $49,696,943</t>
    </r>
  </si>
  <si>
    <t>FY  2025 UTP Project Totals</t>
  </si>
  <si>
    <t>FY 25 Amounts</t>
  </si>
  <si>
    <t>Cat. 1 $34,307,341                                                Cat. 2 Metro/Urban Corridor $11,304,292     Cat. 4 Urban $73,826,536                                    Cat. 9 $3,502,746                                                  Cat. 11 Energy Sector $21,332,493              TOTAL $144,273,408                                            Cat. 2 added $11.3M and Cat. 4U increased $14.8M</t>
  </si>
  <si>
    <t>Cat. 1 $31,758,972                                               Cat. 2 Metro/Urban Corridor $59,420,550     Cat. 4 Urban $35,443,860                                   Cat. 7.$19,500,000                                                Cat. 9 $2,211,58 2                                                  Cat. 11 Energy Sector $31,995,111               TOTAL $180,330,075</t>
  </si>
  <si>
    <t>Notice to Proceed: 5/8/2024</t>
  </si>
  <si>
    <t>Notice to Proceed:5/8/2024</t>
  </si>
  <si>
    <t>2025 Total Lubbock District Less TBD</t>
  </si>
  <si>
    <t>2025 Total San Angelo District less TBD</t>
  </si>
  <si>
    <t>Cat. 2 Metro/Urban Corridor $21,456,959                              Cat. 4 Urban $3,600,231     TOTAL $25,057,190                 Cat. 2 increased $10.1M</t>
  </si>
  <si>
    <t>Not included in I-27 System in Texas SAN ANGELO DISTRICT</t>
  </si>
  <si>
    <t>Abeline District</t>
  </si>
  <si>
    <t xml:space="preserve"> </t>
  </si>
  <si>
    <t>2025 UTP shows this project in Abilene District - included in I-27 System in Texas SAN ANGELO DISTRICT</t>
  </si>
  <si>
    <t>2025 Total Odessa District Less TBA</t>
  </si>
  <si>
    <r>
      <t xml:space="preserve">Cat. 12 Strategic Priority $13,750,000                                 Cat. 12 Permian $58,250,000                                      </t>
    </r>
    <r>
      <rPr>
        <b/>
        <sz val="11"/>
        <color theme="1"/>
        <rFont val="Calibri"/>
        <family val="2"/>
        <scheme val="minor"/>
      </rPr>
      <t xml:space="preserve">--Remaining funding TBD-- $505,934,843  </t>
    </r>
    <r>
      <rPr>
        <sz val="11"/>
        <color theme="1"/>
        <rFont val="Calibri"/>
        <family val="2"/>
        <scheme val="minor"/>
      </rPr>
      <t xml:space="preserve">                         TOTAL $577,934,843</t>
    </r>
  </si>
  <si>
    <t>Delayed rom 05/26/28</t>
  </si>
  <si>
    <t>Cat. 2 Metro/Urban Corridor $12,340,792                                 Cat. 12 Strategic Priority $179,148,763                               Cat. 12 Permian $31,049,071     TOTAL $222,538,626</t>
  </si>
  <si>
    <t>Construction underway or begins soon</t>
  </si>
  <si>
    <t>Notice to proceed dated 4/11/2024</t>
  </si>
  <si>
    <t>Project included in 2024 UTP but not the 2025 UTP</t>
  </si>
  <si>
    <t>Cat. 12 Strategic Priority $119,587,049                               TOTAL 119,587,049                          Cat. 12 increased $50.9M</t>
  </si>
  <si>
    <t>Delayed from 5/3/27 to 9/1/2027</t>
  </si>
  <si>
    <t>Cat. 4 Rural $11,672,944                Cat. 12 Strategic Priority $25,609,195                                  TOTAL $37,282,139                         Cat. 4R added $11.7M</t>
  </si>
  <si>
    <t>Delayed from 6/22/24 to 9/1/2026</t>
  </si>
  <si>
    <t>Cat. 4 Urban $37,000,000              Cat. 12 Strategic Priority $217,133,312                                TOTAL $254,133,312                       Cat. 4U added $37.0M and Cat. 12 increased $116.2M</t>
  </si>
  <si>
    <t>Delayed from 9/20/2022 to 2/1/2025</t>
  </si>
  <si>
    <t>Cat. 4 Rural $232,285,932             Cat. 12 Strategic Priority $38,466,073                                 TOTAL $270,752,005                       Cat. 4R increased $65.0M</t>
  </si>
  <si>
    <t xml:space="preserve">   </t>
  </si>
  <si>
    <t>Cat. 11 Border $20,000,000           Cat. 12 Strategic Priority $93,505,334                                 TOTAL $113,505,334                       Cat. 12 increased $52.0M</t>
  </si>
  <si>
    <t>Delayed from 1/25/2023 to 11/1/2025</t>
  </si>
  <si>
    <t>2025 TOTAL Laredo District less TBD</t>
  </si>
  <si>
    <t>Construction Begun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</si>
</sst>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Black"/>
      <family val="2"/>
    </font>
    <font>
      <sz val="11"/>
      <color theme="1"/>
      <name val="Arial Black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hadow/>
      <sz val="11"/>
      <color rgb="FF2F2D2C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0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164" fontId="3" fillId="0" borderId="1" xfId="0" applyNumberFormat="1" applyFont="1" applyBorder="1"/>
    <xf numFmtId="0" fontId="0" fillId="3" borderId="1" xfId="0" applyFill="1" applyBorder="1"/>
    <xf numFmtId="6" fontId="0" fillId="0" borderId="0" xfId="0" applyNumberFormat="1"/>
    <xf numFmtId="16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6" fontId="0" fillId="2" borderId="1" xfId="0" applyNumberFormat="1" applyFill="1" applyBorder="1" applyAlignment="1">
      <alignment vertical="top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vertical="top"/>
    </xf>
    <xf numFmtId="164" fontId="3" fillId="0" borderId="10" xfId="0" applyNumberFormat="1" applyFont="1" applyBorder="1"/>
    <xf numFmtId="0" fontId="0" fillId="2" borderId="1" xfId="0" applyFill="1" applyBorder="1" applyAlignment="1">
      <alignment horizontal="left" vertical="top" wrapText="1"/>
    </xf>
    <xf numFmtId="0" fontId="0" fillId="0" borderId="6" xfId="0" applyBorder="1"/>
    <xf numFmtId="0" fontId="4" fillId="0" borderId="0" xfId="0" applyFont="1" applyAlignment="1">
      <alignment horizontal="center"/>
    </xf>
    <xf numFmtId="0" fontId="0" fillId="0" borderId="9" xfId="0" applyBorder="1"/>
    <xf numFmtId="14" fontId="0" fillId="2" borderId="1" xfId="0" applyNumberFormat="1" applyFill="1" applyBorder="1" applyAlignment="1">
      <alignment horizontal="center" vertical="top"/>
    </xf>
    <xf numFmtId="0" fontId="8" fillId="0" borderId="0" xfId="0" applyFont="1" applyAlignment="1">
      <alignment horizontal="left" vertical="top" wrapText="1"/>
    </xf>
    <xf numFmtId="14" fontId="0" fillId="2" borderId="1" xfId="0" applyNumberFormat="1" applyFill="1" applyBorder="1" applyAlignment="1">
      <alignment horizontal="center" vertical="top" wrapText="1"/>
    </xf>
    <xf numFmtId="164" fontId="0" fillId="0" borderId="9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8" fillId="0" borderId="0" xfId="0" applyFont="1" applyAlignment="1">
      <alignment vertical="top" wrapText="1"/>
    </xf>
    <xf numFmtId="0" fontId="0" fillId="3" borderId="0" xfId="0" applyFill="1"/>
    <xf numFmtId="0" fontId="0" fillId="2" borderId="1" xfId="0" applyFill="1" applyBorder="1" applyAlignment="1">
      <alignment horizontal="left" vertical="top"/>
    </xf>
    <xf numFmtId="164" fontId="0" fillId="2" borderId="1" xfId="1" applyNumberFormat="1" applyFont="1" applyFill="1" applyBorder="1" applyAlignment="1">
      <alignment horizontal="right" vertical="top"/>
    </xf>
    <xf numFmtId="164" fontId="0" fillId="0" borderId="3" xfId="0" applyNumberFormat="1" applyBorder="1" applyAlignment="1">
      <alignment horizontal="center"/>
    </xf>
    <xf numFmtId="0" fontId="3" fillId="0" borderId="7" xfId="0" applyFont="1" applyBorder="1"/>
    <xf numFmtId="0" fontId="3" fillId="0" borderId="9" xfId="0" applyFont="1" applyBorder="1"/>
    <xf numFmtId="0" fontId="3" fillId="0" borderId="8" xfId="0" applyFont="1" applyBorder="1"/>
    <xf numFmtId="0" fontId="0" fillId="0" borderId="5" xfId="0" applyBorder="1"/>
    <xf numFmtId="0" fontId="0" fillId="0" borderId="6" xfId="0" applyBorder="1" applyAlignment="1">
      <alignment horizontal="left"/>
    </xf>
    <xf numFmtId="0" fontId="0" fillId="4" borderId="1" xfId="0" applyFill="1" applyBorder="1" applyAlignment="1">
      <alignment vertical="top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horizontal="left" vertical="top" wrapText="1"/>
    </xf>
    <xf numFmtId="6" fontId="0" fillId="4" borderId="1" xfId="0" applyNumberFormat="1" applyFill="1" applyBorder="1" applyAlignment="1">
      <alignment vertical="top"/>
    </xf>
    <xf numFmtId="14" fontId="0" fillId="4" borderId="1" xfId="0" applyNumberFormat="1" applyFill="1" applyBorder="1" applyAlignment="1">
      <alignment horizontal="center" vertical="top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5" fontId="3" fillId="0" borderId="1" xfId="0" applyNumberFormat="1" applyFont="1" applyBorder="1"/>
    <xf numFmtId="164" fontId="4" fillId="0" borderId="1" xfId="0" applyNumberFormat="1" applyFont="1" applyBorder="1"/>
    <xf numFmtId="0" fontId="0" fillId="2" borderId="7" xfId="0" applyFill="1" applyBorder="1" applyAlignment="1">
      <alignment vertical="top"/>
    </xf>
    <xf numFmtId="0" fontId="0" fillId="2" borderId="9" xfId="0" applyFill="1" applyBorder="1" applyAlignment="1">
      <alignment vertical="top"/>
    </xf>
    <xf numFmtId="0" fontId="0" fillId="2" borderId="9" xfId="0" applyFill="1" applyBorder="1" applyAlignment="1">
      <alignment vertical="top" wrapText="1"/>
    </xf>
    <xf numFmtId="0" fontId="0" fillId="2" borderId="8" xfId="0" applyFill="1" applyBorder="1" applyAlignment="1">
      <alignment vertical="top"/>
    </xf>
    <xf numFmtId="0" fontId="0" fillId="2" borderId="0" xfId="0" applyFill="1" applyAlignment="1">
      <alignment vertical="top" wrapText="1"/>
    </xf>
    <xf numFmtId="14" fontId="0" fillId="2" borderId="0" xfId="0" applyNumberFormat="1" applyFill="1" applyAlignment="1">
      <alignment horizontal="center" vertical="top"/>
    </xf>
    <xf numFmtId="0" fontId="0" fillId="2" borderId="0" xfId="0" applyFill="1" applyAlignment="1">
      <alignment horizontal="left" vertical="top" wrapText="1"/>
    </xf>
    <xf numFmtId="0" fontId="0" fillId="0" borderId="8" xfId="0" applyBorder="1" applyAlignment="1">
      <alignment vertical="top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left" vertical="top" wrapText="1"/>
    </xf>
    <xf numFmtId="6" fontId="4" fillId="0" borderId="10" xfId="0" applyNumberFormat="1" applyFont="1" applyBorder="1" applyAlignment="1">
      <alignment vertical="top"/>
    </xf>
    <xf numFmtId="164" fontId="0" fillId="4" borderId="1" xfId="0" applyNumberFormat="1" applyFill="1" applyBorder="1" applyAlignment="1">
      <alignment vertical="top"/>
    </xf>
    <xf numFmtId="14" fontId="0" fillId="4" borderId="1" xfId="0" applyNumberFormat="1" applyFill="1" applyBorder="1" applyAlignment="1">
      <alignment horizontal="center" vertical="top" wrapText="1"/>
    </xf>
    <xf numFmtId="14" fontId="0" fillId="4" borderId="2" xfId="0" applyNumberFormat="1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top"/>
    </xf>
    <xf numFmtId="0" fontId="0" fillId="4" borderId="1" xfId="0" applyFill="1" applyBorder="1"/>
    <xf numFmtId="0" fontId="2" fillId="2" borderId="1" xfId="0" applyFont="1" applyFill="1" applyBorder="1" applyAlignment="1">
      <alignment horizontal="left" vertical="top" wrapText="1"/>
    </xf>
    <xf numFmtId="16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5" fontId="4" fillId="0" borderId="1" xfId="0" applyNumberFormat="1" applyFont="1" applyBorder="1"/>
    <xf numFmtId="6" fontId="0" fillId="2" borderId="1" xfId="0" applyNumberFormat="1" applyFill="1" applyBorder="1" applyAlignment="1">
      <alignment horizontal="right" vertical="top"/>
    </xf>
    <xf numFmtId="0" fontId="0" fillId="3" borderId="0" xfId="0" applyFill="1" applyAlignment="1">
      <alignment horizontal="center"/>
    </xf>
    <xf numFmtId="164" fontId="4" fillId="0" borderId="1" xfId="0" applyNumberFormat="1" applyFont="1" applyBorder="1" applyAlignment="1">
      <alignment horizontal="right"/>
    </xf>
    <xf numFmtId="0" fontId="0" fillId="5" borderId="1" xfId="0" applyFill="1" applyBorder="1" applyAlignment="1">
      <alignment vertical="top"/>
    </xf>
    <xf numFmtId="0" fontId="0" fillId="5" borderId="1" xfId="0" applyFill="1" applyBorder="1" applyAlignment="1">
      <alignment vertical="top" wrapText="1"/>
    </xf>
    <xf numFmtId="6" fontId="0" fillId="5" borderId="1" xfId="0" applyNumberFormat="1" applyFill="1" applyBorder="1" applyAlignment="1">
      <alignment vertical="top"/>
    </xf>
    <xf numFmtId="0" fontId="0" fillId="0" borderId="8" xfId="0" applyBorder="1"/>
    <xf numFmtId="6" fontId="4" fillId="0" borderId="1" xfId="0" applyNumberFormat="1" applyFont="1" applyBorder="1" applyAlignment="1">
      <alignment vertical="top" wrapText="1"/>
    </xf>
    <xf numFmtId="164" fontId="0" fillId="0" borderId="1" xfId="0" applyNumberFormat="1" applyBorder="1"/>
    <xf numFmtId="0" fontId="11" fillId="0" borderId="0" xfId="0" applyFont="1"/>
    <xf numFmtId="0" fontId="2" fillId="0" borderId="0" xfId="0" applyFont="1"/>
    <xf numFmtId="6" fontId="0" fillId="0" borderId="1" xfId="0" applyNumberFormat="1" applyBorder="1"/>
    <xf numFmtId="6" fontId="2" fillId="0" borderId="1" xfId="0" applyNumberFormat="1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6" fontId="2" fillId="2" borderId="1" xfId="0" applyNumberFormat="1" applyFont="1" applyFill="1" applyBorder="1"/>
    <xf numFmtId="10" fontId="0" fillId="0" borderId="1" xfId="2" applyNumberFormat="1" applyFont="1" applyBorder="1"/>
    <xf numFmtId="10" fontId="2" fillId="2" borderId="1" xfId="2" applyNumberFormat="1" applyFont="1" applyFill="1" applyBorder="1"/>
    <xf numFmtId="0" fontId="9" fillId="0" borderId="1" xfId="0" applyFont="1" applyBorder="1" applyAlignment="1">
      <alignment horizontal="left"/>
    </xf>
    <xf numFmtId="0" fontId="3" fillId="0" borderId="1" xfId="0" applyFont="1" applyBorder="1"/>
    <xf numFmtId="0" fontId="2" fillId="4" borderId="1" xfId="0" applyFont="1" applyFill="1" applyBorder="1" applyAlignment="1">
      <alignment horizontal="left" vertical="top" wrapText="1"/>
    </xf>
    <xf numFmtId="6" fontId="2" fillId="2" borderId="10" xfId="0" applyNumberFormat="1" applyFont="1" applyFill="1" applyBorder="1"/>
    <xf numFmtId="14" fontId="2" fillId="2" borderId="1" xfId="0" applyNumberFormat="1" applyFont="1" applyFill="1" applyBorder="1" applyAlignment="1">
      <alignment horizontal="left" vertical="top" wrapText="1"/>
    </xf>
    <xf numFmtId="0" fontId="0" fillId="4" borderId="4" xfId="0" applyFill="1" applyBorder="1" applyAlignment="1">
      <alignment vertical="top"/>
    </xf>
    <xf numFmtId="0" fontId="0" fillId="4" borderId="11" xfId="0" applyFill="1" applyBorder="1" applyAlignment="1">
      <alignment vertical="top"/>
    </xf>
    <xf numFmtId="0" fontId="0" fillId="4" borderId="11" xfId="0" applyFill="1" applyBorder="1" applyAlignment="1">
      <alignment horizontal="center" vertical="top"/>
    </xf>
    <xf numFmtId="0" fontId="0" fillId="4" borderId="11" xfId="0" applyFill="1" applyBorder="1" applyAlignment="1">
      <alignment vertical="top" wrapText="1"/>
    </xf>
    <xf numFmtId="14" fontId="0" fillId="4" borderId="11" xfId="0" applyNumberFormat="1" applyFill="1" applyBorder="1" applyAlignment="1">
      <alignment horizontal="center" vertical="top"/>
    </xf>
    <xf numFmtId="0" fontId="0" fillId="4" borderId="11" xfId="0" applyFill="1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0" borderId="1" xfId="0" applyNumberFormat="1" applyFont="1" applyBorder="1" applyAlignment="1">
      <alignment vertical="top"/>
    </xf>
    <xf numFmtId="0" fontId="0" fillId="4" borderId="1" xfId="0" applyFill="1" applyBorder="1" applyAlignment="1">
      <alignment horizontal="left" vertical="top"/>
    </xf>
    <xf numFmtId="164" fontId="0" fillId="4" borderId="1" xfId="1" applyNumberFormat="1" applyFont="1" applyFill="1" applyBorder="1" applyAlignment="1">
      <alignment horizontal="right" vertical="top"/>
    </xf>
    <xf numFmtId="14" fontId="0" fillId="4" borderId="1" xfId="0" applyNumberFormat="1" applyFill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0" fillId="5" borderId="1" xfId="0" applyFill="1" applyBorder="1" applyAlignment="1">
      <alignment horizontal="center" vertical="top"/>
    </xf>
    <xf numFmtId="14" fontId="0" fillId="5" borderId="1" xfId="0" applyNumberFormat="1" applyFill="1" applyBorder="1" applyAlignment="1">
      <alignment horizontal="center" vertical="top" wrapText="1"/>
    </xf>
    <xf numFmtId="0" fontId="2" fillId="4" borderId="1" xfId="0" applyFont="1" applyFill="1" applyBorder="1" applyAlignment="1">
      <alignment vertical="top" wrapText="1"/>
    </xf>
    <xf numFmtId="6" fontId="7" fillId="4" borderId="1" xfId="0" applyNumberFormat="1" applyFont="1" applyFill="1" applyBorder="1" applyAlignment="1">
      <alignment vertical="top"/>
    </xf>
    <xf numFmtId="0" fontId="0" fillId="6" borderId="1" xfId="0" applyFill="1" applyBorder="1" applyAlignment="1">
      <alignment vertical="top"/>
    </xf>
    <xf numFmtId="0" fontId="0" fillId="6" borderId="1" xfId="0" applyFill="1" applyBorder="1" applyAlignment="1">
      <alignment horizontal="center" vertical="top"/>
    </xf>
    <xf numFmtId="0" fontId="0" fillId="6" borderId="1" xfId="0" applyFill="1" applyBorder="1" applyAlignment="1">
      <alignment vertical="top" wrapText="1"/>
    </xf>
    <xf numFmtId="6" fontId="7" fillId="6" borderId="1" xfId="0" applyNumberFormat="1" applyFont="1" applyFill="1" applyBorder="1" applyAlignment="1">
      <alignment vertical="top"/>
    </xf>
    <xf numFmtId="14" fontId="0" fillId="6" borderId="1" xfId="0" applyNumberFormat="1" applyFill="1" applyBorder="1" applyAlignment="1">
      <alignment horizontal="center" vertical="top"/>
    </xf>
    <xf numFmtId="0" fontId="2" fillId="6" borderId="1" xfId="0" applyFont="1" applyFill="1" applyBorder="1" applyAlignment="1">
      <alignment vertical="top" wrapText="1"/>
    </xf>
    <xf numFmtId="0" fontId="0" fillId="6" borderId="1" xfId="0" applyFill="1" applyBorder="1"/>
    <xf numFmtId="6" fontId="7" fillId="4" borderId="0" xfId="0" applyNumberFormat="1" applyFont="1" applyFill="1" applyAlignment="1">
      <alignment vertical="top"/>
    </xf>
    <xf numFmtId="0" fontId="0" fillId="2" borderId="0" xfId="0" applyFill="1"/>
    <xf numFmtId="0" fontId="2" fillId="2" borderId="1" xfId="0" applyFont="1" applyFill="1" applyBorder="1" applyAlignment="1">
      <alignment horizontal="right" wrapText="1"/>
    </xf>
    <xf numFmtId="165" fontId="2" fillId="2" borderId="1" xfId="0" applyNumberFormat="1" applyFont="1" applyFill="1" applyBorder="1" applyAlignment="1">
      <alignment horizontal="right" wrapText="1"/>
    </xf>
    <xf numFmtId="164" fontId="2" fillId="2" borderId="1" xfId="0" applyNumberFormat="1" applyFont="1" applyFill="1" applyBorder="1"/>
    <xf numFmtId="6" fontId="0" fillId="2" borderId="1" xfId="0" applyNumberFormat="1" applyFill="1" applyBorder="1" applyAlignment="1">
      <alignment horizontal="left" vertical="top"/>
    </xf>
    <xf numFmtId="0" fontId="4" fillId="0" borderId="9" xfId="0" applyFont="1" applyBorder="1" applyAlignment="1">
      <alignment horizontal="center"/>
    </xf>
    <xf numFmtId="0" fontId="3" fillId="0" borderId="7" xfId="0" applyFont="1" applyBorder="1"/>
    <xf numFmtId="0" fontId="3" fillId="0" borderId="9" xfId="0" applyFont="1" applyBorder="1"/>
    <xf numFmtId="0" fontId="3" fillId="0" borderId="8" xfId="0" applyFont="1" applyBorder="1"/>
    <xf numFmtId="0" fontId="5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4" fontId="0" fillId="0" borderId="10" xfId="0" applyNumberFormat="1" applyBorder="1" applyAlignment="1">
      <alignment horizontal="left"/>
    </xf>
    <xf numFmtId="0" fontId="0" fillId="0" borderId="10" xfId="0" applyBorder="1" applyAlignment="1">
      <alignment horizontal="left"/>
    </xf>
    <xf numFmtId="164" fontId="9" fillId="0" borderId="1" xfId="0" applyNumberFormat="1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1" xfId="0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70950-1A65-4DF0-882B-296A786533FC}">
  <dimension ref="A1:L9"/>
  <sheetViews>
    <sheetView tabSelected="1" zoomScale="80" zoomScaleNormal="80" workbookViewId="0">
      <selection activeCell="H6" sqref="H6"/>
    </sheetView>
  </sheetViews>
  <sheetFormatPr defaultRowHeight="14.5" x14ac:dyDescent="0.35"/>
  <cols>
    <col min="1" max="1" width="13.36328125" bestFit="1" customWidth="1"/>
    <col min="2" max="2" width="15.36328125" bestFit="1" customWidth="1"/>
    <col min="3" max="3" width="12.36328125" bestFit="1" customWidth="1"/>
    <col min="5" max="5" width="25.54296875" customWidth="1"/>
    <col min="6" max="6" width="12" bestFit="1" customWidth="1"/>
    <col min="7" max="7" width="15.453125" bestFit="1" customWidth="1"/>
    <col min="8" max="8" width="18.81640625" customWidth="1"/>
    <col min="9" max="9" width="21.1796875" customWidth="1"/>
    <col min="10" max="10" width="14.81640625" customWidth="1"/>
    <col min="11" max="11" width="12.1796875" customWidth="1"/>
    <col min="12" max="12" width="21.1796875" customWidth="1"/>
  </cols>
  <sheetData>
    <row r="1" spans="1:12" ht="17" x14ac:dyDescent="0.5">
      <c r="A1" s="128" t="s">
        <v>62</v>
      </c>
      <c r="B1" s="128"/>
      <c r="C1" s="128"/>
      <c r="D1" s="128"/>
      <c r="E1" s="128"/>
      <c r="F1" s="128"/>
      <c r="G1" s="128"/>
      <c r="H1" s="128"/>
      <c r="I1" s="128"/>
    </row>
    <row r="2" spans="1:12" ht="17" x14ac:dyDescent="0.5">
      <c r="A2" s="12"/>
      <c r="B2" s="3" t="s">
        <v>3</v>
      </c>
      <c r="C2" s="3" t="s">
        <v>9</v>
      </c>
      <c r="D2" s="3" t="s">
        <v>21</v>
      </c>
      <c r="E2" s="3" t="s">
        <v>4</v>
      </c>
      <c r="F2" s="3" t="s">
        <v>6</v>
      </c>
      <c r="G2" s="4" t="s">
        <v>5</v>
      </c>
      <c r="H2" s="3" t="s">
        <v>10</v>
      </c>
      <c r="I2" s="3" t="s">
        <v>12</v>
      </c>
      <c r="J2" s="3" t="s">
        <v>79</v>
      </c>
      <c r="K2" s="13" t="s">
        <v>80</v>
      </c>
      <c r="L2" s="11" t="s">
        <v>81</v>
      </c>
    </row>
    <row r="3" spans="1:12" ht="90" customHeight="1" x14ac:dyDescent="0.35">
      <c r="A3" s="44" t="s">
        <v>62</v>
      </c>
      <c r="B3" s="44" t="s">
        <v>0</v>
      </c>
      <c r="C3" s="44" t="s">
        <v>94</v>
      </c>
      <c r="D3" s="44" t="s">
        <v>22</v>
      </c>
      <c r="E3" s="45" t="s">
        <v>96</v>
      </c>
      <c r="F3" s="44" t="s">
        <v>173</v>
      </c>
      <c r="G3" s="66">
        <v>16240000</v>
      </c>
      <c r="H3" s="45" t="s">
        <v>97</v>
      </c>
      <c r="I3" s="45" t="s">
        <v>162</v>
      </c>
      <c r="J3" s="45" t="s">
        <v>107</v>
      </c>
      <c r="K3" s="67">
        <v>46266</v>
      </c>
      <c r="L3" s="45" t="s">
        <v>174</v>
      </c>
    </row>
    <row r="4" spans="1:12" ht="90" customHeight="1" x14ac:dyDescent="0.35">
      <c r="A4" s="44" t="s">
        <v>206</v>
      </c>
      <c r="B4" s="44" t="s">
        <v>140</v>
      </c>
      <c r="C4" s="44" t="s">
        <v>95</v>
      </c>
      <c r="D4" s="44" t="s">
        <v>22</v>
      </c>
      <c r="E4" s="45" t="s">
        <v>141</v>
      </c>
      <c r="F4" s="44" t="s">
        <v>173</v>
      </c>
      <c r="G4" s="66">
        <v>3584000</v>
      </c>
      <c r="H4" s="45" t="s">
        <v>136</v>
      </c>
      <c r="I4" s="45" t="s">
        <v>142</v>
      </c>
      <c r="J4" s="45" t="s">
        <v>78</v>
      </c>
      <c r="K4" s="67">
        <v>46266</v>
      </c>
      <c r="L4" s="45" t="s">
        <v>174</v>
      </c>
    </row>
    <row r="5" spans="1:12" ht="29" x14ac:dyDescent="0.35">
      <c r="A5" s="54"/>
      <c r="B5" s="55"/>
      <c r="C5" s="55"/>
      <c r="D5" s="55"/>
      <c r="E5" s="56"/>
      <c r="F5" s="57"/>
      <c r="G5" s="96" t="s">
        <v>175</v>
      </c>
      <c r="H5" s="124" t="s">
        <v>176</v>
      </c>
      <c r="I5" s="19"/>
      <c r="J5" s="58"/>
      <c r="K5" s="59"/>
      <c r="L5" s="60"/>
    </row>
    <row r="6" spans="1:12" ht="17" x14ac:dyDescent="0.35">
      <c r="A6" s="135" t="s">
        <v>172</v>
      </c>
      <c r="B6" s="136"/>
      <c r="C6" s="136"/>
      <c r="D6" s="136"/>
      <c r="E6" s="136"/>
      <c r="F6" s="137"/>
      <c r="G6" s="65">
        <f>SUM(G3:G4)</f>
        <v>19824000</v>
      </c>
      <c r="H6" s="82">
        <f>+G6-G7</f>
        <v>3584000</v>
      </c>
      <c r="I6" s="61"/>
      <c r="J6" s="62"/>
      <c r="K6" s="63"/>
      <c r="L6" s="64"/>
    </row>
    <row r="7" spans="1:12" ht="17" x14ac:dyDescent="0.35">
      <c r="A7" s="135" t="s">
        <v>119</v>
      </c>
      <c r="B7" s="136"/>
      <c r="C7" s="136"/>
      <c r="D7" s="136"/>
      <c r="E7" s="136"/>
      <c r="F7" s="137"/>
      <c r="G7" s="65">
        <v>16240000</v>
      </c>
      <c r="H7" s="82">
        <v>3240000</v>
      </c>
      <c r="I7" s="61"/>
      <c r="J7" s="62"/>
      <c r="K7" s="63"/>
      <c r="L7" s="64"/>
    </row>
    <row r="8" spans="1:12" ht="17" x14ac:dyDescent="0.5">
      <c r="A8" s="129" t="s">
        <v>109</v>
      </c>
      <c r="B8" s="130"/>
      <c r="C8" s="130"/>
      <c r="D8" s="130"/>
      <c r="E8" s="130"/>
      <c r="F8" s="131"/>
      <c r="G8" s="65">
        <v>13000000</v>
      </c>
      <c r="H8" s="83"/>
      <c r="I8" s="81"/>
    </row>
    <row r="9" spans="1:12" ht="17" x14ac:dyDescent="0.5">
      <c r="A9" s="132" t="s">
        <v>110</v>
      </c>
      <c r="B9" s="133"/>
      <c r="C9" s="133"/>
      <c r="D9" s="133"/>
      <c r="E9" s="133"/>
      <c r="F9" s="133"/>
      <c r="G9" s="133"/>
      <c r="H9" s="133"/>
      <c r="I9" s="134"/>
      <c r="J9" s="28"/>
      <c r="K9" s="28"/>
      <c r="L9" s="28"/>
    </row>
  </sheetData>
  <mergeCells count="5">
    <mergeCell ref="A1:I1"/>
    <mergeCell ref="A8:F8"/>
    <mergeCell ref="A9:I9"/>
    <mergeCell ref="A6:F6"/>
    <mergeCell ref="A7: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18C49-B7B5-44A0-990C-F591DEF6CD58}">
  <dimension ref="A1:M23"/>
  <sheetViews>
    <sheetView zoomScale="70" zoomScaleNormal="70" workbookViewId="0">
      <selection activeCell="K4" sqref="K4"/>
    </sheetView>
  </sheetViews>
  <sheetFormatPr defaultRowHeight="14.5" x14ac:dyDescent="0.35"/>
  <cols>
    <col min="1" max="1" width="7.81640625" bestFit="1" customWidth="1"/>
    <col min="2" max="2" width="11.54296875" bestFit="1" customWidth="1"/>
    <col min="3" max="3" width="14.6328125" customWidth="1"/>
    <col min="4" max="4" width="8.08984375" bestFit="1" customWidth="1"/>
    <col min="5" max="5" width="25.81640625" customWidth="1"/>
    <col min="6" max="6" width="16.81640625" bestFit="1" customWidth="1"/>
    <col min="7" max="7" width="16.81640625" customWidth="1"/>
    <col min="8" max="8" width="29.81640625" bestFit="1" customWidth="1"/>
    <col min="9" max="9" width="34.1796875" customWidth="1"/>
    <col min="10" max="10" width="11.90625" customWidth="1"/>
    <col min="11" max="11" width="11.81640625" customWidth="1"/>
    <col min="12" max="12" width="34.08984375" bestFit="1" customWidth="1"/>
    <col min="13" max="13" width="20.90625" customWidth="1"/>
  </cols>
  <sheetData>
    <row r="1" spans="1:13" ht="17" x14ac:dyDescent="0.5">
      <c r="A1" s="140" t="s">
        <v>34</v>
      </c>
      <c r="B1" s="141"/>
      <c r="C1" s="141"/>
      <c r="D1" s="141"/>
      <c r="E1" s="141"/>
      <c r="F1" s="141"/>
      <c r="G1" s="141"/>
      <c r="H1" s="141"/>
      <c r="I1" s="142"/>
      <c r="J1" s="9"/>
      <c r="K1" s="10"/>
      <c r="L1" s="1"/>
    </row>
    <row r="2" spans="1:13" ht="17" x14ac:dyDescent="0.5">
      <c r="A2" s="12"/>
      <c r="B2" s="3" t="s">
        <v>3</v>
      </c>
      <c r="C2" s="3" t="s">
        <v>9</v>
      </c>
      <c r="D2" s="3" t="s">
        <v>21</v>
      </c>
      <c r="E2" s="3" t="s">
        <v>4</v>
      </c>
      <c r="F2" s="3" t="s">
        <v>6</v>
      </c>
      <c r="G2" s="4" t="s">
        <v>5</v>
      </c>
      <c r="H2" s="3" t="s">
        <v>10</v>
      </c>
      <c r="I2" s="3" t="s">
        <v>12</v>
      </c>
      <c r="J2" s="3" t="s">
        <v>79</v>
      </c>
      <c r="K2" s="13" t="s">
        <v>80</v>
      </c>
      <c r="L2" s="11" t="s">
        <v>81</v>
      </c>
    </row>
    <row r="3" spans="1:13" ht="72.5" x14ac:dyDescent="0.35">
      <c r="A3" s="44" t="s">
        <v>1</v>
      </c>
      <c r="B3" s="44" t="s">
        <v>90</v>
      </c>
      <c r="C3" s="44" t="s">
        <v>63</v>
      </c>
      <c r="D3" s="44" t="s">
        <v>22</v>
      </c>
      <c r="E3" s="45" t="s">
        <v>7</v>
      </c>
      <c r="F3" s="44" t="s">
        <v>173</v>
      </c>
      <c r="G3" s="66">
        <v>110024022</v>
      </c>
      <c r="H3" s="45" t="s">
        <v>14</v>
      </c>
      <c r="I3" s="45" t="s">
        <v>178</v>
      </c>
      <c r="J3" s="45" t="s">
        <v>78</v>
      </c>
      <c r="K3" s="68">
        <v>45778</v>
      </c>
      <c r="L3" s="95" t="s">
        <v>179</v>
      </c>
    </row>
    <row r="4" spans="1:13" ht="72.5" x14ac:dyDescent="0.35">
      <c r="A4" s="44" t="s">
        <v>1</v>
      </c>
      <c r="B4" s="44" t="s">
        <v>91</v>
      </c>
      <c r="C4" s="44" t="s">
        <v>8</v>
      </c>
      <c r="D4" s="44" t="s">
        <v>22</v>
      </c>
      <c r="E4" s="45" t="s">
        <v>11</v>
      </c>
      <c r="F4" s="44" t="s">
        <v>180</v>
      </c>
      <c r="G4" s="47">
        <v>55364831</v>
      </c>
      <c r="H4" s="45" t="s">
        <v>13</v>
      </c>
      <c r="I4" s="45" t="s">
        <v>181</v>
      </c>
      <c r="J4" s="45" t="s">
        <v>78</v>
      </c>
      <c r="K4" s="48">
        <v>45778</v>
      </c>
      <c r="L4" s="95" t="s">
        <v>179</v>
      </c>
    </row>
    <row r="5" spans="1:13" ht="87" x14ac:dyDescent="0.35">
      <c r="A5" s="17" t="s">
        <v>1</v>
      </c>
      <c r="B5" s="17" t="s">
        <v>15</v>
      </c>
      <c r="C5" s="17" t="s">
        <v>16</v>
      </c>
      <c r="D5" s="17" t="s">
        <v>24</v>
      </c>
      <c r="E5" s="19" t="s">
        <v>17</v>
      </c>
      <c r="F5" s="17"/>
      <c r="G5" s="20">
        <v>46100000</v>
      </c>
      <c r="H5" s="17" t="s">
        <v>111</v>
      </c>
      <c r="I5" s="19"/>
      <c r="J5" s="19" t="s">
        <v>182</v>
      </c>
      <c r="K5" s="29"/>
      <c r="L5" s="97" t="s">
        <v>183</v>
      </c>
    </row>
    <row r="6" spans="1:13" ht="72.5" x14ac:dyDescent="0.35">
      <c r="A6" s="17" t="s">
        <v>1</v>
      </c>
      <c r="B6" s="17" t="s">
        <v>15</v>
      </c>
      <c r="C6" s="17" t="s">
        <v>18</v>
      </c>
      <c r="D6" s="17" t="s">
        <v>24</v>
      </c>
      <c r="E6" s="19" t="s">
        <v>19</v>
      </c>
      <c r="F6" s="20">
        <f>SUM(G5:G6)</f>
        <v>269063384</v>
      </c>
      <c r="G6" s="20">
        <v>222963384</v>
      </c>
      <c r="H6" s="19" t="s">
        <v>20</v>
      </c>
      <c r="I6" s="19"/>
      <c r="J6" s="19" t="s">
        <v>182</v>
      </c>
      <c r="K6" s="29"/>
      <c r="L6" s="97" t="s">
        <v>183</v>
      </c>
    </row>
    <row r="7" spans="1:13" ht="58" x14ac:dyDescent="0.35">
      <c r="A7" s="44" t="s">
        <v>1</v>
      </c>
      <c r="B7" s="44" t="s">
        <v>15</v>
      </c>
      <c r="C7" s="44" t="s">
        <v>82</v>
      </c>
      <c r="D7" s="44" t="s">
        <v>24</v>
      </c>
      <c r="E7" s="45" t="s">
        <v>83</v>
      </c>
      <c r="F7" s="44" t="s">
        <v>173</v>
      </c>
      <c r="G7" s="47">
        <v>18572730</v>
      </c>
      <c r="H7" s="45" t="s">
        <v>122</v>
      </c>
      <c r="I7" s="45" t="s">
        <v>184</v>
      </c>
      <c r="J7" s="45" t="s">
        <v>107</v>
      </c>
      <c r="K7" s="69"/>
      <c r="L7" s="95"/>
      <c r="M7" s="30"/>
    </row>
    <row r="8" spans="1:13" ht="58" x14ac:dyDescent="0.35">
      <c r="A8" s="44" t="s">
        <v>1</v>
      </c>
      <c r="B8" s="44" t="s">
        <v>15</v>
      </c>
      <c r="C8" s="44" t="s">
        <v>84</v>
      </c>
      <c r="D8" s="44" t="s">
        <v>23</v>
      </c>
      <c r="E8" s="45" t="s">
        <v>85</v>
      </c>
      <c r="F8" s="44" t="s">
        <v>185</v>
      </c>
      <c r="G8" s="47">
        <v>29113323</v>
      </c>
      <c r="H8" s="45" t="s">
        <v>99</v>
      </c>
      <c r="I8" s="45" t="s">
        <v>186</v>
      </c>
      <c r="J8" s="45" t="s">
        <v>107</v>
      </c>
      <c r="K8" s="48">
        <v>46631</v>
      </c>
      <c r="L8" s="46"/>
    </row>
    <row r="9" spans="1:13" s="1" customFormat="1" ht="43.5" x14ac:dyDescent="0.35">
      <c r="A9" s="44" t="s">
        <v>1</v>
      </c>
      <c r="B9" s="44" t="s">
        <v>15</v>
      </c>
      <c r="C9" s="44" t="s">
        <v>86</v>
      </c>
      <c r="D9" s="44" t="s">
        <v>23</v>
      </c>
      <c r="E9" s="45" t="s">
        <v>87</v>
      </c>
      <c r="F9" s="44" t="s">
        <v>173</v>
      </c>
      <c r="G9" s="47">
        <v>27518878</v>
      </c>
      <c r="H9" s="45" t="s">
        <v>99</v>
      </c>
      <c r="I9" s="45" t="s">
        <v>187</v>
      </c>
      <c r="J9" s="45" t="s">
        <v>107</v>
      </c>
      <c r="K9" s="48">
        <v>46631</v>
      </c>
      <c r="L9" s="46"/>
    </row>
    <row r="10" spans="1:13" ht="58" x14ac:dyDescent="0.35">
      <c r="A10" s="44" t="s">
        <v>1</v>
      </c>
      <c r="B10" s="44" t="s">
        <v>15</v>
      </c>
      <c r="C10" s="44" t="s">
        <v>88</v>
      </c>
      <c r="D10" s="44" t="s">
        <v>23</v>
      </c>
      <c r="E10" s="45" t="s">
        <v>89</v>
      </c>
      <c r="F10" s="44" t="s">
        <v>173</v>
      </c>
      <c r="G10" s="47">
        <v>163127301</v>
      </c>
      <c r="H10" s="45" t="s">
        <v>123</v>
      </c>
      <c r="I10" s="45" t="s">
        <v>188</v>
      </c>
      <c r="J10" s="45" t="s">
        <v>107</v>
      </c>
      <c r="K10" s="48">
        <v>46631</v>
      </c>
      <c r="L10" s="46"/>
    </row>
    <row r="11" spans="1:13" ht="58" x14ac:dyDescent="0.35">
      <c r="A11" s="44" t="s">
        <v>1</v>
      </c>
      <c r="B11" s="44" t="s">
        <v>15</v>
      </c>
      <c r="C11" s="98" t="s">
        <v>124</v>
      </c>
      <c r="D11" s="44" t="s">
        <v>23</v>
      </c>
      <c r="E11" s="45" t="s">
        <v>127</v>
      </c>
      <c r="F11" s="44" t="s">
        <v>189</v>
      </c>
      <c r="G11" s="47">
        <v>27108726</v>
      </c>
      <c r="H11" s="45" t="s">
        <v>125</v>
      </c>
      <c r="I11" s="45" t="s">
        <v>190</v>
      </c>
      <c r="J11" s="45" t="s">
        <v>98</v>
      </c>
      <c r="K11" s="48">
        <v>48580</v>
      </c>
      <c r="L11" s="95"/>
      <c r="M11" s="34"/>
    </row>
    <row r="12" spans="1:13" ht="58" x14ac:dyDescent="0.35">
      <c r="A12" s="44" t="s">
        <v>1</v>
      </c>
      <c r="B12" s="44" t="s">
        <v>15</v>
      </c>
      <c r="C12" s="44" t="s">
        <v>128</v>
      </c>
      <c r="D12" s="44" t="s">
        <v>23</v>
      </c>
      <c r="E12" s="45" t="s">
        <v>129</v>
      </c>
      <c r="F12" s="44" t="s">
        <v>189</v>
      </c>
      <c r="G12" s="47">
        <v>26842469</v>
      </c>
      <c r="H12" s="45" t="s">
        <v>125</v>
      </c>
      <c r="I12" s="45" t="s">
        <v>191</v>
      </c>
      <c r="J12" s="45" t="s">
        <v>98</v>
      </c>
      <c r="K12" s="48">
        <v>48580</v>
      </c>
      <c r="L12" s="95"/>
      <c r="M12" s="34"/>
    </row>
    <row r="13" spans="1:13" ht="58" x14ac:dyDescent="0.35">
      <c r="A13" s="44" t="s">
        <v>1</v>
      </c>
      <c r="B13" s="44" t="s">
        <v>15</v>
      </c>
      <c r="C13" s="44" t="s">
        <v>130</v>
      </c>
      <c r="D13" s="44" t="s">
        <v>23</v>
      </c>
      <c r="E13" s="45" t="s">
        <v>131</v>
      </c>
      <c r="F13" s="44" t="s">
        <v>189</v>
      </c>
      <c r="G13" s="47">
        <v>53497759</v>
      </c>
      <c r="H13" s="45" t="s">
        <v>125</v>
      </c>
      <c r="I13" s="45" t="s">
        <v>192</v>
      </c>
      <c r="J13" s="45" t="s">
        <v>98</v>
      </c>
      <c r="K13" s="48">
        <v>48580</v>
      </c>
      <c r="L13" s="95"/>
      <c r="M13" s="34"/>
    </row>
    <row r="14" spans="1:13" ht="43.5" x14ac:dyDescent="0.35">
      <c r="A14" s="44" t="s">
        <v>1</v>
      </c>
      <c r="B14" s="44" t="s">
        <v>15</v>
      </c>
      <c r="C14" s="44" t="s">
        <v>193</v>
      </c>
      <c r="D14" s="44" t="s">
        <v>23</v>
      </c>
      <c r="E14" s="45" t="s">
        <v>194</v>
      </c>
      <c r="F14" s="44" t="s">
        <v>189</v>
      </c>
      <c r="G14" s="47">
        <v>49696943</v>
      </c>
      <c r="H14" s="45" t="s">
        <v>125</v>
      </c>
      <c r="I14" s="45" t="s">
        <v>195</v>
      </c>
      <c r="J14" s="45" t="s">
        <v>98</v>
      </c>
      <c r="K14" s="48">
        <v>48580</v>
      </c>
      <c r="L14" s="95" t="s">
        <v>126</v>
      </c>
      <c r="M14" s="34"/>
    </row>
    <row r="15" spans="1:13" ht="17" x14ac:dyDescent="0.5">
      <c r="A15" s="129" t="s">
        <v>25</v>
      </c>
      <c r="B15" s="130"/>
      <c r="C15" s="130"/>
      <c r="D15" s="130"/>
      <c r="E15" s="130"/>
      <c r="F15" s="131"/>
      <c r="G15" s="24">
        <f>+G3+G4</f>
        <v>165388853</v>
      </c>
      <c r="H15" s="104"/>
      <c r="I15" s="32"/>
      <c r="J15" s="32"/>
      <c r="K15" s="32"/>
      <c r="L15" s="33"/>
    </row>
    <row r="16" spans="1:13" ht="17" x14ac:dyDescent="0.5">
      <c r="A16" s="143" t="s">
        <v>26</v>
      </c>
      <c r="B16" s="133"/>
      <c r="C16" s="133"/>
      <c r="D16" s="133"/>
      <c r="E16" s="133"/>
      <c r="F16" s="134"/>
      <c r="G16" s="5">
        <f>+G8+G9+G10+G11+G12+G13+G14-23697289-23432571-46677953-42060487</f>
        <v>241037099</v>
      </c>
      <c r="H16" s="105"/>
      <c r="I16" s="21"/>
      <c r="J16" s="21"/>
      <c r="K16" s="21"/>
      <c r="L16" s="22"/>
    </row>
    <row r="17" spans="1:12" ht="17" x14ac:dyDescent="0.5">
      <c r="A17" s="144" t="s">
        <v>27</v>
      </c>
      <c r="B17" s="145"/>
      <c r="C17" s="145"/>
      <c r="D17" s="145"/>
      <c r="E17" s="145"/>
      <c r="F17" s="146"/>
      <c r="G17" s="5">
        <f>+G7</f>
        <v>18572730</v>
      </c>
      <c r="H17" s="106"/>
      <c r="I17" s="38"/>
      <c r="J17" s="21"/>
      <c r="K17" s="21"/>
      <c r="L17" s="22"/>
    </row>
    <row r="18" spans="1:12" ht="17" x14ac:dyDescent="0.5">
      <c r="A18" s="49" t="s">
        <v>177</v>
      </c>
      <c r="B18" s="50"/>
      <c r="C18" s="50"/>
      <c r="D18" s="50"/>
      <c r="E18" s="50"/>
      <c r="F18" s="51"/>
      <c r="G18" s="5">
        <f>SUM(G15:G17)</f>
        <v>424998682</v>
      </c>
      <c r="H18" s="106">
        <f>+G18-G19</f>
        <v>-258777099</v>
      </c>
      <c r="I18" s="38"/>
      <c r="J18" s="21"/>
      <c r="K18" s="21"/>
      <c r="L18" s="22"/>
    </row>
    <row r="19" spans="1:12" ht="17" x14ac:dyDescent="0.5">
      <c r="A19" s="144" t="s">
        <v>112</v>
      </c>
      <c r="B19" s="145"/>
      <c r="C19" s="145"/>
      <c r="D19" s="145"/>
      <c r="E19" s="145"/>
      <c r="F19" s="146"/>
      <c r="G19" s="5">
        <v>683775781</v>
      </c>
      <c r="H19" s="106">
        <f>+G19-G20</f>
        <v>185616830</v>
      </c>
      <c r="I19" s="38"/>
      <c r="J19" s="21"/>
      <c r="K19" s="21"/>
      <c r="L19" s="22"/>
    </row>
    <row r="20" spans="1:12" ht="17" x14ac:dyDescent="0.5">
      <c r="A20" s="49" t="s">
        <v>100</v>
      </c>
      <c r="B20" s="50"/>
      <c r="C20" s="50"/>
      <c r="D20" s="50"/>
      <c r="E20" s="50"/>
      <c r="F20" s="51"/>
      <c r="G20" s="5">
        <v>498158951</v>
      </c>
      <c r="H20" s="106">
        <f>+G20-G21</f>
        <v>132340343</v>
      </c>
      <c r="I20" s="21"/>
      <c r="J20" s="21"/>
      <c r="K20" s="21"/>
      <c r="L20" s="22"/>
    </row>
    <row r="21" spans="1:12" ht="17" x14ac:dyDescent="0.5">
      <c r="A21" s="144" t="s">
        <v>92</v>
      </c>
      <c r="B21" s="145"/>
      <c r="C21" s="145"/>
      <c r="D21" s="145"/>
      <c r="E21" s="145"/>
      <c r="F21" s="146"/>
      <c r="G21" s="5">
        <f>SUM(G15:G17)-44454320-14725754</f>
        <v>365818608</v>
      </c>
      <c r="H21" s="53">
        <f>+G21-G22</f>
        <v>-24891392</v>
      </c>
      <c r="I21" s="21"/>
      <c r="J21" s="21"/>
      <c r="K21" s="21"/>
      <c r="L21" s="22"/>
    </row>
    <row r="22" spans="1:12" ht="17" x14ac:dyDescent="0.5">
      <c r="A22" s="144" t="s">
        <v>73</v>
      </c>
      <c r="B22" s="145"/>
      <c r="C22" s="145"/>
      <c r="D22" s="145"/>
      <c r="E22" s="145"/>
      <c r="F22" s="146"/>
      <c r="G22" s="5">
        <v>390710000</v>
      </c>
      <c r="H22" s="52">
        <f>+G22-G23</f>
        <v>20700000</v>
      </c>
      <c r="I22" s="21"/>
      <c r="J22" s="21"/>
      <c r="K22" s="21"/>
      <c r="L22" s="22"/>
    </row>
    <row r="23" spans="1:12" ht="17" x14ac:dyDescent="0.5">
      <c r="A23" s="49" t="s">
        <v>74</v>
      </c>
      <c r="B23" s="50"/>
      <c r="C23" s="50"/>
      <c r="D23" s="50"/>
      <c r="E23" s="50"/>
      <c r="F23" s="51"/>
      <c r="G23" s="5">
        <v>370010000</v>
      </c>
      <c r="H23" s="52"/>
      <c r="I23" s="138"/>
      <c r="J23" s="138"/>
      <c r="K23" s="138"/>
      <c r="L23" s="139"/>
    </row>
  </sheetData>
  <mergeCells count="8">
    <mergeCell ref="I23:L23"/>
    <mergeCell ref="A1:I1"/>
    <mergeCell ref="A15:F15"/>
    <mergeCell ref="A16:F16"/>
    <mergeCell ref="A17:F17"/>
    <mergeCell ref="A22:F22"/>
    <mergeCell ref="A21:F21"/>
    <mergeCell ref="A19:F19"/>
  </mergeCells>
  <pageMargins left="0.7" right="0.7" top="0.75" bottom="0.75" header="0.3" footer="0.3"/>
  <pageSetup paperSize="5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2DBD6-ED8B-4412-9E53-F3C99B2742A0}">
  <sheetPr>
    <pageSetUpPr fitToPage="1"/>
  </sheetPr>
  <dimension ref="A1:M23"/>
  <sheetViews>
    <sheetView zoomScale="60" zoomScaleNormal="60" workbookViewId="0">
      <selection activeCell="D9" sqref="D9"/>
    </sheetView>
  </sheetViews>
  <sheetFormatPr defaultRowHeight="14.5" x14ac:dyDescent="0.35"/>
  <cols>
    <col min="2" max="2" width="8.81640625" style="10"/>
    <col min="3" max="3" width="12.1796875" style="10" customWidth="1"/>
    <col min="4" max="4" width="8.81640625" style="10"/>
    <col min="5" max="5" width="23.81640625" customWidth="1"/>
    <col min="6" max="6" width="16.81640625" bestFit="1" customWidth="1"/>
    <col min="7" max="7" width="16" bestFit="1" customWidth="1"/>
    <col min="8" max="9" width="23.1796875" customWidth="1"/>
    <col min="10" max="10" width="15.1796875" customWidth="1"/>
    <col min="11" max="11" width="40.453125" bestFit="1" customWidth="1"/>
    <col min="12" max="12" width="36.36328125" bestFit="1" customWidth="1"/>
    <col min="13" max="13" width="21.08984375" customWidth="1"/>
  </cols>
  <sheetData>
    <row r="1" spans="1:13" x14ac:dyDescent="0.35">
      <c r="A1" s="3" t="s">
        <v>2</v>
      </c>
      <c r="B1" s="11" t="s">
        <v>3</v>
      </c>
      <c r="C1" s="11" t="s">
        <v>9</v>
      </c>
      <c r="D1" s="11" t="s">
        <v>21</v>
      </c>
      <c r="E1" s="3" t="s">
        <v>4</v>
      </c>
      <c r="F1" s="3" t="s">
        <v>6</v>
      </c>
      <c r="G1" s="4" t="s">
        <v>5</v>
      </c>
      <c r="H1" s="3" t="s">
        <v>10</v>
      </c>
      <c r="I1" s="3" t="s">
        <v>79</v>
      </c>
      <c r="J1" s="3" t="s">
        <v>80</v>
      </c>
      <c r="K1" s="3" t="s">
        <v>12</v>
      </c>
      <c r="L1" s="3" t="s">
        <v>81</v>
      </c>
    </row>
    <row r="2" spans="1:13" ht="17" x14ac:dyDescent="0.5">
      <c r="A2" s="140" t="s">
        <v>33</v>
      </c>
      <c r="B2" s="141"/>
      <c r="C2" s="141"/>
      <c r="D2" s="141"/>
      <c r="E2" s="141"/>
      <c r="F2" s="141"/>
      <c r="G2" s="141"/>
      <c r="H2" s="141"/>
      <c r="I2" s="141"/>
      <c r="J2" s="141"/>
      <c r="K2" s="142"/>
      <c r="L2" s="1"/>
    </row>
    <row r="3" spans="1:13" ht="29" x14ac:dyDescent="0.35">
      <c r="A3" s="18" t="s">
        <v>28</v>
      </c>
      <c r="B3" s="18" t="s">
        <v>134</v>
      </c>
      <c r="C3" s="18" t="s">
        <v>135</v>
      </c>
      <c r="D3" s="18" t="s">
        <v>22</v>
      </c>
      <c r="E3" s="25" t="s">
        <v>163</v>
      </c>
      <c r="F3" s="127">
        <f>SUM(G3:G4)</f>
        <v>13080442</v>
      </c>
      <c r="G3" s="75">
        <v>10020228</v>
      </c>
      <c r="H3" s="36" t="s">
        <v>136</v>
      </c>
      <c r="I3" s="25" t="s">
        <v>182</v>
      </c>
      <c r="J3" s="29">
        <v>45383</v>
      </c>
      <c r="K3" s="25"/>
      <c r="L3" s="97" t="s">
        <v>200</v>
      </c>
      <c r="M3" s="123"/>
    </row>
    <row r="4" spans="1:13" ht="29" x14ac:dyDescent="0.35">
      <c r="A4" s="18" t="s">
        <v>28</v>
      </c>
      <c r="B4" s="18" t="s">
        <v>134</v>
      </c>
      <c r="C4" s="18" t="s">
        <v>137</v>
      </c>
      <c r="D4" s="18" t="s">
        <v>22</v>
      </c>
      <c r="E4" s="25" t="s">
        <v>139</v>
      </c>
      <c r="F4" s="36" t="s">
        <v>120</v>
      </c>
      <c r="G4" s="75">
        <v>3060214</v>
      </c>
      <c r="H4" s="25" t="s">
        <v>138</v>
      </c>
      <c r="I4" s="25" t="s">
        <v>182</v>
      </c>
      <c r="J4" s="29">
        <v>46037</v>
      </c>
      <c r="K4" s="25"/>
      <c r="L4" s="71" t="s">
        <v>201</v>
      </c>
      <c r="M4" s="123"/>
    </row>
    <row r="5" spans="1:13" ht="116" x14ac:dyDescent="0.35">
      <c r="A5" s="44" t="s">
        <v>28</v>
      </c>
      <c r="B5" s="69" t="s">
        <v>28</v>
      </c>
      <c r="C5" s="69" t="s">
        <v>101</v>
      </c>
      <c r="D5" s="69" t="s">
        <v>22</v>
      </c>
      <c r="E5" s="45" t="s">
        <v>132</v>
      </c>
      <c r="F5" s="44" t="s">
        <v>173</v>
      </c>
      <c r="G5" s="47">
        <v>144273408</v>
      </c>
      <c r="H5" s="44" t="s">
        <v>103</v>
      </c>
      <c r="I5" s="45" t="s">
        <v>78</v>
      </c>
      <c r="J5" s="48">
        <v>46296</v>
      </c>
      <c r="K5" s="45" t="s">
        <v>198</v>
      </c>
      <c r="L5" s="45"/>
      <c r="M5" s="45" t="s">
        <v>133</v>
      </c>
    </row>
    <row r="6" spans="1:13" ht="101.5" x14ac:dyDescent="0.35">
      <c r="A6" s="44" t="s">
        <v>28</v>
      </c>
      <c r="B6" s="69" t="s">
        <v>28</v>
      </c>
      <c r="C6" s="69" t="s">
        <v>30</v>
      </c>
      <c r="D6" s="69" t="s">
        <v>164</v>
      </c>
      <c r="E6" s="45" t="s">
        <v>31</v>
      </c>
      <c r="F6" s="44" t="s">
        <v>120</v>
      </c>
      <c r="G6" s="47">
        <v>180330075</v>
      </c>
      <c r="H6" s="45" t="s">
        <v>29</v>
      </c>
      <c r="I6" s="45" t="s">
        <v>78</v>
      </c>
      <c r="J6" s="48">
        <v>46296</v>
      </c>
      <c r="K6" s="45" t="s">
        <v>199</v>
      </c>
      <c r="L6" s="45"/>
      <c r="M6" s="45" t="s">
        <v>133</v>
      </c>
    </row>
    <row r="7" spans="1:13" ht="17" x14ac:dyDescent="0.5">
      <c r="A7" s="129" t="s">
        <v>32</v>
      </c>
      <c r="B7" s="130"/>
      <c r="C7" s="130"/>
      <c r="D7" s="130"/>
      <c r="E7" s="130"/>
      <c r="F7" s="131"/>
      <c r="G7" s="24">
        <f>SUM(G6:G6)</f>
        <v>180330075</v>
      </c>
      <c r="H7" s="148"/>
      <c r="I7" s="149"/>
      <c r="J7" s="149"/>
      <c r="K7" s="149"/>
    </row>
    <row r="8" spans="1:13" ht="17" x14ac:dyDescent="0.5">
      <c r="A8" s="143" t="s">
        <v>25</v>
      </c>
      <c r="B8" s="133"/>
      <c r="C8" s="133"/>
      <c r="D8" s="133"/>
      <c r="E8" s="133"/>
      <c r="F8" s="134"/>
      <c r="G8" s="5">
        <f>+G5</f>
        <v>144273408</v>
      </c>
      <c r="H8" s="150"/>
      <c r="I8" s="151"/>
      <c r="J8" s="151"/>
      <c r="K8" s="151"/>
    </row>
    <row r="9" spans="1:13" ht="17" x14ac:dyDescent="0.5">
      <c r="A9" s="14" t="s">
        <v>202</v>
      </c>
      <c r="B9" s="15"/>
      <c r="C9" s="15"/>
      <c r="D9" s="15"/>
      <c r="E9" s="15"/>
      <c r="F9" s="16"/>
      <c r="G9" s="5">
        <f>+G7+G8</f>
        <v>324603483</v>
      </c>
      <c r="H9" s="74">
        <f t="shared" ref="H9:H14" si="0">+G9-G10</f>
        <v>-84762075</v>
      </c>
      <c r="I9" s="93"/>
      <c r="J9" s="93"/>
      <c r="K9" s="93"/>
    </row>
    <row r="10" spans="1:13" ht="17" x14ac:dyDescent="0.5">
      <c r="A10" s="14" t="s">
        <v>113</v>
      </c>
      <c r="B10" s="15"/>
      <c r="C10" s="15"/>
      <c r="D10" s="15"/>
      <c r="E10" s="15"/>
      <c r="F10" s="16"/>
      <c r="G10" s="5">
        <v>409365558</v>
      </c>
      <c r="H10" s="74">
        <f t="shared" si="0"/>
        <v>-79627128</v>
      </c>
      <c r="I10" s="93"/>
      <c r="J10" s="93"/>
      <c r="K10" s="93"/>
    </row>
    <row r="11" spans="1:13" ht="17" x14ac:dyDescent="0.5">
      <c r="A11" s="143" t="s">
        <v>113</v>
      </c>
      <c r="B11" s="133"/>
      <c r="C11" s="133"/>
      <c r="D11" s="133"/>
      <c r="E11" s="133"/>
      <c r="F11" s="134"/>
      <c r="G11" s="5">
        <v>488992686</v>
      </c>
      <c r="H11" s="74">
        <f t="shared" si="0"/>
        <v>269802660</v>
      </c>
      <c r="I11" s="74"/>
      <c r="J11" s="74"/>
      <c r="K11" s="74"/>
    </row>
    <row r="12" spans="1:13" ht="17" x14ac:dyDescent="0.5">
      <c r="A12" s="14" t="s">
        <v>102</v>
      </c>
      <c r="B12" s="15"/>
      <c r="C12" s="15"/>
      <c r="D12" s="15"/>
      <c r="E12" s="15"/>
      <c r="F12" s="16"/>
      <c r="G12" s="5">
        <v>219190026</v>
      </c>
      <c r="H12" s="74">
        <f t="shared" si="0"/>
        <v>-81596948</v>
      </c>
      <c r="I12" s="74"/>
      <c r="J12" s="74"/>
      <c r="K12" s="74"/>
    </row>
    <row r="13" spans="1:13" ht="17" x14ac:dyDescent="0.5">
      <c r="A13" s="143" t="s">
        <v>93</v>
      </c>
      <c r="B13" s="133"/>
      <c r="C13" s="133"/>
      <c r="D13" s="133"/>
      <c r="E13" s="133"/>
      <c r="F13" s="134"/>
      <c r="G13" s="5">
        <f>+G7+G8-14876509-8940000</f>
        <v>300786974</v>
      </c>
      <c r="H13" s="74">
        <f t="shared" si="0"/>
        <v>120456899</v>
      </c>
      <c r="I13" s="74"/>
      <c r="J13" s="74"/>
      <c r="K13" s="74"/>
    </row>
    <row r="14" spans="1:13" ht="17" x14ac:dyDescent="0.5">
      <c r="A14" s="144" t="s">
        <v>75</v>
      </c>
      <c r="B14" s="145"/>
      <c r="C14" s="145"/>
      <c r="D14" s="145"/>
      <c r="E14" s="145"/>
      <c r="F14" s="146"/>
      <c r="G14" s="5">
        <f>SUM(G6:G6)</f>
        <v>180330075</v>
      </c>
      <c r="H14" s="74">
        <f t="shared" si="0"/>
        <v>-1589925</v>
      </c>
      <c r="I14" s="74"/>
      <c r="J14" s="74"/>
      <c r="K14" s="74"/>
    </row>
    <row r="15" spans="1:13" ht="17" x14ac:dyDescent="0.5">
      <c r="A15" s="147" t="s">
        <v>76</v>
      </c>
      <c r="B15" s="147"/>
      <c r="C15" s="147"/>
      <c r="D15" s="147"/>
      <c r="E15" s="147"/>
      <c r="F15" s="147"/>
      <c r="G15" s="5">
        <v>181920000</v>
      </c>
      <c r="H15" s="52"/>
      <c r="I15" s="52"/>
      <c r="J15" s="52"/>
      <c r="K15" s="1"/>
    </row>
    <row r="21" spans="11:11" x14ac:dyDescent="0.35">
      <c r="K21" s="7"/>
    </row>
    <row r="22" spans="11:11" x14ac:dyDescent="0.35">
      <c r="K22" s="7"/>
    </row>
    <row r="23" spans="11:11" x14ac:dyDescent="0.35">
      <c r="K23" s="7"/>
    </row>
  </sheetData>
  <mergeCells count="9">
    <mergeCell ref="A15:F15"/>
    <mergeCell ref="A2:K2"/>
    <mergeCell ref="A7:F7"/>
    <mergeCell ref="A8:F8"/>
    <mergeCell ref="A14:F14"/>
    <mergeCell ref="A13:F13"/>
    <mergeCell ref="H7:K7"/>
    <mergeCell ref="H8:K8"/>
    <mergeCell ref="A11:F11"/>
  </mergeCells>
  <pageMargins left="0.7" right="0.7" top="0.75" bottom="0.75" header="0.3" footer="0.3"/>
  <pageSetup paperSize="5" scale="8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4A9A4-DABA-4F41-87CF-B506B7934CAA}">
  <sheetPr>
    <pageSetUpPr fitToPage="1"/>
  </sheetPr>
  <dimension ref="A1:M10"/>
  <sheetViews>
    <sheetView zoomScale="70" zoomScaleNormal="70" workbookViewId="0">
      <selection activeCell="M4" sqref="M4"/>
    </sheetView>
  </sheetViews>
  <sheetFormatPr defaultRowHeight="14.5" x14ac:dyDescent="0.35"/>
  <cols>
    <col min="1" max="1" width="10" bestFit="1" customWidth="1"/>
    <col min="2" max="2" width="10.08984375" bestFit="1" customWidth="1"/>
    <col min="3" max="3" width="12.36328125" bestFit="1" customWidth="1"/>
    <col min="4" max="4" width="8.08984375" bestFit="1" customWidth="1"/>
    <col min="5" max="5" width="20.36328125" bestFit="1" customWidth="1"/>
    <col min="6" max="6" width="17.90625" bestFit="1" customWidth="1"/>
    <col min="7" max="7" width="14.6328125" bestFit="1" customWidth="1"/>
    <col min="8" max="8" width="16.6328125" bestFit="1" customWidth="1"/>
    <col min="9" max="11" width="26.81640625" customWidth="1"/>
    <col min="12" max="12" width="27.81640625" customWidth="1"/>
    <col min="13" max="13" width="19.90625" customWidth="1"/>
  </cols>
  <sheetData>
    <row r="1" spans="1:13" ht="17" x14ac:dyDescent="0.5">
      <c r="A1" s="152" t="s">
        <v>35</v>
      </c>
      <c r="B1" s="152"/>
      <c r="C1" s="152"/>
      <c r="D1" s="152"/>
      <c r="E1" s="152"/>
      <c r="F1" s="152"/>
      <c r="G1" s="152"/>
      <c r="H1" s="152"/>
      <c r="I1" s="152"/>
      <c r="J1" s="27"/>
      <c r="K1" s="27"/>
    </row>
    <row r="2" spans="1:13" ht="17" x14ac:dyDescent="0.5">
      <c r="A2" s="12"/>
      <c r="B2" s="3" t="s">
        <v>3</v>
      </c>
      <c r="C2" s="3" t="s">
        <v>9</v>
      </c>
      <c r="D2" s="3" t="s">
        <v>21</v>
      </c>
      <c r="E2" s="3" t="s">
        <v>4</v>
      </c>
      <c r="F2" s="3" t="s">
        <v>6</v>
      </c>
      <c r="G2" s="4" t="s">
        <v>5</v>
      </c>
      <c r="H2" s="3" t="s">
        <v>10</v>
      </c>
      <c r="I2" s="3" t="s">
        <v>12</v>
      </c>
      <c r="J2" s="3" t="s">
        <v>79</v>
      </c>
      <c r="K2" s="3" t="s">
        <v>80</v>
      </c>
      <c r="L2" s="3" t="s">
        <v>81</v>
      </c>
      <c r="M2" s="1"/>
    </row>
    <row r="3" spans="1:13" ht="72.5" x14ac:dyDescent="0.35">
      <c r="A3" s="44" t="s">
        <v>36</v>
      </c>
      <c r="B3" s="44" t="s">
        <v>38</v>
      </c>
      <c r="C3" s="44" t="s">
        <v>39</v>
      </c>
      <c r="D3" s="44" t="s">
        <v>37</v>
      </c>
      <c r="E3" s="45" t="s">
        <v>40</v>
      </c>
      <c r="F3" s="69" t="s">
        <v>173</v>
      </c>
      <c r="G3" s="47">
        <v>25057190</v>
      </c>
      <c r="H3" s="45" t="s">
        <v>41</v>
      </c>
      <c r="I3" s="45" t="s">
        <v>204</v>
      </c>
      <c r="J3" s="45" t="s">
        <v>78</v>
      </c>
      <c r="K3" s="67">
        <v>46143</v>
      </c>
      <c r="L3" s="46" t="s">
        <v>205</v>
      </c>
      <c r="M3" s="45"/>
    </row>
    <row r="4" spans="1:13" ht="58" x14ac:dyDescent="0.35">
      <c r="A4" s="78"/>
      <c r="B4" s="78" t="s">
        <v>140</v>
      </c>
      <c r="C4" s="78" t="s">
        <v>95</v>
      </c>
      <c r="D4" s="78" t="s">
        <v>22</v>
      </c>
      <c r="E4" s="79" t="s">
        <v>141</v>
      </c>
      <c r="F4" s="111"/>
      <c r="G4" s="80"/>
      <c r="H4" s="79"/>
      <c r="I4" s="79" t="s">
        <v>207</v>
      </c>
      <c r="J4" s="79"/>
      <c r="K4" s="112"/>
      <c r="L4" s="79" t="s">
        <v>208</v>
      </c>
      <c r="M4" s="79"/>
    </row>
    <row r="5" spans="1:13" ht="17" x14ac:dyDescent="0.5">
      <c r="A5" s="129" t="s">
        <v>42</v>
      </c>
      <c r="B5" s="130"/>
      <c r="C5" s="130"/>
      <c r="D5" s="130"/>
      <c r="E5" s="130"/>
      <c r="F5" s="131"/>
      <c r="G5" s="24">
        <v>0</v>
      </c>
      <c r="H5" s="1"/>
      <c r="I5" s="26"/>
    </row>
    <row r="6" spans="1:13" ht="17" x14ac:dyDescent="0.5">
      <c r="A6" s="143" t="s">
        <v>43</v>
      </c>
      <c r="B6" s="133"/>
      <c r="C6" s="133"/>
      <c r="D6" s="133"/>
      <c r="E6" s="133"/>
      <c r="F6" s="134"/>
      <c r="G6" s="5">
        <f>+G3</f>
        <v>25057190</v>
      </c>
      <c r="H6" s="73"/>
      <c r="I6" s="43"/>
    </row>
    <row r="7" spans="1:13" ht="17" x14ac:dyDescent="0.5">
      <c r="A7" s="143" t="s">
        <v>25</v>
      </c>
      <c r="B7" s="133"/>
      <c r="C7" s="133"/>
      <c r="D7" s="133"/>
      <c r="E7" s="133"/>
      <c r="F7" s="134"/>
      <c r="G7" s="5">
        <f>+G4</f>
        <v>0</v>
      </c>
      <c r="H7" s="72"/>
      <c r="I7" s="43"/>
    </row>
    <row r="8" spans="1:13" ht="17" x14ac:dyDescent="0.5">
      <c r="A8" s="14" t="s">
        <v>203</v>
      </c>
      <c r="B8" s="15"/>
      <c r="C8" s="15"/>
      <c r="D8" s="15"/>
      <c r="E8" s="15"/>
      <c r="F8" s="16"/>
      <c r="G8" s="5">
        <f>SUM(G6:G7)</f>
        <v>25057190</v>
      </c>
      <c r="H8" s="77">
        <f>+G8-G9</f>
        <v>6472958</v>
      </c>
      <c r="I8" s="43"/>
    </row>
    <row r="9" spans="1:13" ht="17" x14ac:dyDescent="0.5">
      <c r="A9" s="143" t="s">
        <v>114</v>
      </c>
      <c r="B9" s="133"/>
      <c r="C9" s="133"/>
      <c r="D9" s="133"/>
      <c r="E9" s="133"/>
      <c r="F9" s="134"/>
      <c r="G9" s="5">
        <v>18584232</v>
      </c>
      <c r="H9" s="77">
        <f>+G9-G10</f>
        <v>3584000</v>
      </c>
      <c r="I9" s="43"/>
    </row>
    <row r="10" spans="1:13" ht="17" x14ac:dyDescent="0.5">
      <c r="A10" s="14" t="s">
        <v>104</v>
      </c>
      <c r="B10" s="15"/>
      <c r="C10" s="15"/>
      <c r="D10" s="15"/>
      <c r="E10" s="15"/>
      <c r="F10" s="16"/>
      <c r="G10" s="5">
        <v>15000232</v>
      </c>
      <c r="H10" s="72"/>
      <c r="I10" s="26"/>
    </row>
  </sheetData>
  <mergeCells count="5">
    <mergeCell ref="A9:F9"/>
    <mergeCell ref="A1:I1"/>
    <mergeCell ref="A5:F5"/>
    <mergeCell ref="A6:F6"/>
    <mergeCell ref="A7:F7"/>
  </mergeCells>
  <pageMargins left="0.7" right="0.7" top="0.75" bottom="0.75" header="0.3" footer="0.3"/>
  <pageSetup scale="52" fitToHeight="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DE293-7260-4F70-B451-634840391F06}">
  <sheetPr>
    <pageSetUpPr fitToPage="1"/>
  </sheetPr>
  <dimension ref="A1:M29"/>
  <sheetViews>
    <sheetView topLeftCell="B1" zoomScale="70" zoomScaleNormal="70" workbookViewId="0">
      <selection activeCell="G5" sqref="G5"/>
    </sheetView>
  </sheetViews>
  <sheetFormatPr defaultRowHeight="14.5" x14ac:dyDescent="0.35"/>
  <cols>
    <col min="1" max="1" width="8.81640625" customWidth="1"/>
    <col min="2" max="2" width="9.54296875" customWidth="1"/>
    <col min="3" max="3" width="12.36328125" bestFit="1" customWidth="1"/>
    <col min="4" max="4" width="8.08984375" bestFit="1" customWidth="1"/>
    <col min="5" max="5" width="21.1796875" customWidth="1"/>
    <col min="6" max="6" width="16.81640625" bestFit="1" customWidth="1"/>
    <col min="7" max="7" width="16" bestFit="1" customWidth="1"/>
    <col min="8" max="8" width="29" bestFit="1" customWidth="1"/>
    <col min="9" max="9" width="29.90625" customWidth="1"/>
    <col min="10" max="10" width="28.36328125" bestFit="1" customWidth="1"/>
    <col min="11" max="11" width="10.453125" style="10" bestFit="1" customWidth="1"/>
    <col min="12" max="12" width="35.54296875" style="23" customWidth="1"/>
    <col min="13" max="13" width="26.6328125" customWidth="1"/>
  </cols>
  <sheetData>
    <row r="1" spans="1:13" ht="17" x14ac:dyDescent="0.5">
      <c r="A1" s="154" t="s">
        <v>44</v>
      </c>
      <c r="B1" s="155"/>
      <c r="C1" s="155"/>
      <c r="D1" s="155"/>
      <c r="E1" s="155"/>
      <c r="F1" s="155"/>
      <c r="G1" s="155"/>
      <c r="H1" s="155"/>
      <c r="I1" s="156"/>
      <c r="J1" s="27"/>
      <c r="K1" s="27"/>
    </row>
    <row r="2" spans="1:13" x14ac:dyDescent="0.35">
      <c r="A2" s="3" t="s">
        <v>2</v>
      </c>
      <c r="B2" s="3" t="s">
        <v>3</v>
      </c>
      <c r="C2" s="3" t="s">
        <v>9</v>
      </c>
      <c r="D2" s="3" t="s">
        <v>21</v>
      </c>
      <c r="E2" s="3" t="s">
        <v>4</v>
      </c>
      <c r="F2" s="3" t="s">
        <v>6</v>
      </c>
      <c r="G2" s="4" t="s">
        <v>5</v>
      </c>
      <c r="H2" s="3" t="s">
        <v>10</v>
      </c>
      <c r="I2" s="3" t="s">
        <v>12</v>
      </c>
      <c r="J2" s="3" t="s">
        <v>79</v>
      </c>
      <c r="K2" s="11" t="s">
        <v>80</v>
      </c>
      <c r="L2" s="110" t="s">
        <v>81</v>
      </c>
    </row>
    <row r="3" spans="1:13" ht="87" x14ac:dyDescent="0.35">
      <c r="A3" s="44" t="s">
        <v>45</v>
      </c>
      <c r="B3" s="107" t="s">
        <v>46</v>
      </c>
      <c r="C3" s="107" t="s">
        <v>66</v>
      </c>
      <c r="D3" s="69" t="s">
        <v>65</v>
      </c>
      <c r="E3" s="46" t="s">
        <v>67</v>
      </c>
      <c r="F3" s="69" t="s">
        <v>189</v>
      </c>
      <c r="G3" s="108">
        <v>577934843</v>
      </c>
      <c r="H3" s="107" t="s">
        <v>106</v>
      </c>
      <c r="I3" s="46" t="s">
        <v>210</v>
      </c>
      <c r="J3" s="109" t="s">
        <v>98</v>
      </c>
      <c r="K3" s="67">
        <v>47484</v>
      </c>
      <c r="L3" s="45" t="s">
        <v>211</v>
      </c>
      <c r="M3" s="45"/>
    </row>
    <row r="4" spans="1:13" ht="85.5" customHeight="1" x14ac:dyDescent="0.35">
      <c r="A4" s="44" t="s">
        <v>45</v>
      </c>
      <c r="B4" s="107" t="s">
        <v>46</v>
      </c>
      <c r="C4" s="107" t="s">
        <v>68</v>
      </c>
      <c r="D4" s="69" t="s">
        <v>65</v>
      </c>
      <c r="E4" s="46" t="s">
        <v>69</v>
      </c>
      <c r="F4" s="69" t="s">
        <v>173</v>
      </c>
      <c r="G4" s="108">
        <v>222538627</v>
      </c>
      <c r="H4" s="107" t="s">
        <v>106</v>
      </c>
      <c r="I4" s="46" t="s">
        <v>212</v>
      </c>
      <c r="J4" s="46" t="s">
        <v>98</v>
      </c>
      <c r="K4" s="67">
        <v>46388</v>
      </c>
      <c r="L4" s="45"/>
      <c r="M4" s="46"/>
    </row>
    <row r="5" spans="1:13" ht="29" x14ac:dyDescent="0.35">
      <c r="A5" s="17" t="s">
        <v>45</v>
      </c>
      <c r="B5" s="36" t="s">
        <v>46</v>
      </c>
      <c r="C5" s="36" t="s">
        <v>70</v>
      </c>
      <c r="D5" s="18" t="s">
        <v>65</v>
      </c>
      <c r="E5" s="25" t="s">
        <v>71</v>
      </c>
      <c r="F5" s="18"/>
      <c r="G5" s="37">
        <v>202949834</v>
      </c>
      <c r="H5" s="36" t="s">
        <v>106</v>
      </c>
      <c r="I5" s="25"/>
      <c r="J5" s="25" t="s">
        <v>213</v>
      </c>
      <c r="K5" s="31"/>
      <c r="L5" s="19" t="s">
        <v>214</v>
      </c>
      <c r="M5" s="17" t="s">
        <v>182</v>
      </c>
    </row>
    <row r="6" spans="1:13" ht="43.5" x14ac:dyDescent="0.35">
      <c r="A6" s="44" t="s">
        <v>45</v>
      </c>
      <c r="B6" s="107" t="s">
        <v>46</v>
      </c>
      <c r="C6" s="107" t="s">
        <v>143</v>
      </c>
      <c r="D6" s="69" t="s">
        <v>47</v>
      </c>
      <c r="E6" s="46" t="s">
        <v>144</v>
      </c>
      <c r="F6" s="69" t="s">
        <v>189</v>
      </c>
      <c r="G6" s="108">
        <v>5000000</v>
      </c>
      <c r="H6" s="46" t="s">
        <v>138</v>
      </c>
      <c r="I6" s="46" t="s">
        <v>145</v>
      </c>
      <c r="J6" s="46" t="s">
        <v>105</v>
      </c>
      <c r="K6" s="67">
        <v>48580</v>
      </c>
      <c r="L6" s="113"/>
      <c r="M6" s="70"/>
    </row>
    <row r="7" spans="1:13" ht="17" x14ac:dyDescent="0.5">
      <c r="A7" s="157" t="s">
        <v>72</v>
      </c>
      <c r="B7" s="157"/>
      <c r="C7" s="157"/>
      <c r="D7" s="157"/>
      <c r="E7" s="157"/>
      <c r="F7" s="157"/>
      <c r="G7" s="5">
        <f>+G3+G4-505934843</f>
        <v>294538627</v>
      </c>
      <c r="H7" s="1"/>
      <c r="I7" s="42"/>
    </row>
    <row r="8" spans="1:13" ht="17" x14ac:dyDescent="0.5">
      <c r="A8" s="157" t="s">
        <v>42</v>
      </c>
      <c r="B8" s="157"/>
      <c r="C8" s="157"/>
      <c r="D8" s="157"/>
      <c r="E8" s="157"/>
      <c r="F8" s="157"/>
      <c r="G8" s="5">
        <v>0</v>
      </c>
      <c r="H8" s="1"/>
      <c r="I8" s="26"/>
    </row>
    <row r="9" spans="1:13" ht="17" x14ac:dyDescent="0.5">
      <c r="A9" s="157" t="s">
        <v>48</v>
      </c>
      <c r="B9" s="157"/>
      <c r="C9" s="157"/>
      <c r="D9" s="157"/>
      <c r="E9" s="157"/>
      <c r="F9" s="157"/>
      <c r="G9" s="5">
        <f>+G6</f>
        <v>5000000</v>
      </c>
      <c r="H9" s="1"/>
      <c r="I9" s="26"/>
    </row>
    <row r="10" spans="1:13" ht="17" x14ac:dyDescent="0.5">
      <c r="A10" s="94" t="s">
        <v>209</v>
      </c>
      <c r="B10" s="94"/>
      <c r="C10" s="94"/>
      <c r="D10" s="94"/>
      <c r="E10" s="94"/>
      <c r="F10" s="94"/>
      <c r="G10" s="5">
        <f>SUM(G7:G9)</f>
        <v>299538627</v>
      </c>
      <c r="H10" s="53">
        <f>+G10-G11</f>
        <v>-115913705</v>
      </c>
      <c r="I10" s="26"/>
    </row>
    <row r="11" spans="1:13" ht="17" x14ac:dyDescent="0.5">
      <c r="A11" s="157" t="s">
        <v>116</v>
      </c>
      <c r="B11" s="157"/>
      <c r="C11" s="157"/>
      <c r="D11" s="157"/>
      <c r="E11" s="157"/>
      <c r="F11" s="157"/>
      <c r="G11" s="5">
        <v>415452332</v>
      </c>
      <c r="H11" s="53">
        <f>+G11-G12</f>
        <v>247061259</v>
      </c>
      <c r="I11" s="26"/>
    </row>
    <row r="12" spans="1:13" ht="17" x14ac:dyDescent="0.5">
      <c r="A12" s="153" t="s">
        <v>115</v>
      </c>
      <c r="B12" s="153"/>
      <c r="C12" s="153"/>
      <c r="D12" s="153"/>
      <c r="E12" s="153"/>
      <c r="F12" s="153"/>
      <c r="G12" s="53">
        <v>168391073</v>
      </c>
      <c r="H12" s="1"/>
      <c r="I12" s="26"/>
    </row>
    <row r="13" spans="1:13" x14ac:dyDescent="0.35">
      <c r="A13" s="6" t="s">
        <v>77</v>
      </c>
      <c r="B13" s="6"/>
      <c r="C13" s="6"/>
      <c r="D13" s="6"/>
      <c r="E13" s="6"/>
      <c r="F13" s="6"/>
      <c r="G13" s="6"/>
      <c r="H13" s="6"/>
      <c r="I13" s="6"/>
      <c r="J13" s="35"/>
      <c r="K13" s="76"/>
    </row>
    <row r="17" spans="7:8" x14ac:dyDescent="0.35">
      <c r="G17" s="8"/>
    </row>
    <row r="25" spans="7:8" x14ac:dyDescent="0.35">
      <c r="H25" s="7"/>
    </row>
    <row r="26" spans="7:8" x14ac:dyDescent="0.35">
      <c r="H26" s="7"/>
    </row>
    <row r="27" spans="7:8" x14ac:dyDescent="0.35">
      <c r="H27" s="7"/>
    </row>
    <row r="28" spans="7:8" x14ac:dyDescent="0.35">
      <c r="H28" s="7"/>
    </row>
    <row r="29" spans="7:8" x14ac:dyDescent="0.35">
      <c r="H29" s="7"/>
    </row>
  </sheetData>
  <mergeCells count="6">
    <mergeCell ref="A12:F12"/>
    <mergeCell ref="A1:I1"/>
    <mergeCell ref="A7:F7"/>
    <mergeCell ref="A8:F8"/>
    <mergeCell ref="A9:F9"/>
    <mergeCell ref="A11:F11"/>
  </mergeCells>
  <pageMargins left="0.7" right="0.7" top="0.75" bottom="0.75" header="0.3" footer="0.3"/>
  <pageSetup scale="70" fitToHeight="0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D003B-174B-4CA8-A0E7-DC032A767CB3}">
  <sheetPr>
    <pageSetUpPr fitToPage="1"/>
  </sheetPr>
  <dimension ref="A1:M22"/>
  <sheetViews>
    <sheetView zoomScale="60" zoomScaleNormal="60" workbookViewId="0">
      <selection activeCell="G14" sqref="G14"/>
    </sheetView>
  </sheetViews>
  <sheetFormatPr defaultRowHeight="14.5" x14ac:dyDescent="0.35"/>
  <cols>
    <col min="1" max="1" width="7.90625" customWidth="1"/>
    <col min="2" max="2" width="8.36328125" bestFit="1" customWidth="1"/>
    <col min="3" max="3" width="11.54296875" bestFit="1" customWidth="1"/>
    <col min="4" max="4" width="8.08984375" bestFit="1" customWidth="1"/>
    <col min="5" max="5" width="28.81640625" customWidth="1"/>
    <col min="6" max="6" width="16.81640625" bestFit="1" customWidth="1"/>
    <col min="7" max="7" width="18.08984375" bestFit="1" customWidth="1"/>
    <col min="8" max="8" width="30.90625" bestFit="1" customWidth="1"/>
    <col min="9" max="9" width="30.81640625" bestFit="1" customWidth="1"/>
    <col min="10" max="10" width="29.1796875" bestFit="1" customWidth="1"/>
    <col min="11" max="11" width="10.54296875" bestFit="1" customWidth="1"/>
    <col min="12" max="12" width="32.1796875" style="23" customWidth="1"/>
    <col min="13" max="13" width="20.90625" customWidth="1"/>
  </cols>
  <sheetData>
    <row r="1" spans="1:13" ht="17" x14ac:dyDescent="0.5">
      <c r="A1" s="154" t="s">
        <v>49</v>
      </c>
      <c r="B1" s="158"/>
      <c r="C1" s="158"/>
      <c r="D1" s="158"/>
      <c r="E1" s="158"/>
      <c r="F1" s="158"/>
      <c r="G1" s="158"/>
      <c r="H1" s="158"/>
      <c r="I1" s="159"/>
      <c r="J1" s="10"/>
      <c r="K1" s="10"/>
    </row>
    <row r="2" spans="1:13" x14ac:dyDescent="0.35">
      <c r="A2" s="3" t="s">
        <v>2</v>
      </c>
      <c r="B2" s="3" t="s">
        <v>3</v>
      </c>
      <c r="C2" s="3" t="s">
        <v>9</v>
      </c>
      <c r="D2" s="3" t="s">
        <v>21</v>
      </c>
      <c r="E2" s="3" t="s">
        <v>4</v>
      </c>
      <c r="F2" s="3" t="s">
        <v>6</v>
      </c>
      <c r="G2" s="4" t="s">
        <v>5</v>
      </c>
      <c r="H2" s="3" t="s">
        <v>10</v>
      </c>
      <c r="I2" s="3" t="s">
        <v>12</v>
      </c>
      <c r="J2" s="3" t="s">
        <v>79</v>
      </c>
      <c r="K2" s="3" t="s">
        <v>80</v>
      </c>
      <c r="L2" s="2" t="s">
        <v>81</v>
      </c>
      <c r="M2" s="1"/>
    </row>
    <row r="3" spans="1:13" ht="87" x14ac:dyDescent="0.35">
      <c r="A3" s="44" t="s">
        <v>50</v>
      </c>
      <c r="B3" s="44" t="s">
        <v>51</v>
      </c>
      <c r="C3" s="44" t="s">
        <v>53</v>
      </c>
      <c r="D3" s="69" t="s">
        <v>52</v>
      </c>
      <c r="E3" s="45" t="s">
        <v>54</v>
      </c>
      <c r="F3" s="69" t="s">
        <v>173</v>
      </c>
      <c r="G3" s="47">
        <v>254133312</v>
      </c>
      <c r="H3" s="44" t="s">
        <v>55</v>
      </c>
      <c r="I3" s="45" t="s">
        <v>220</v>
      </c>
      <c r="J3" s="45" t="s">
        <v>223</v>
      </c>
      <c r="K3" s="67">
        <v>45689</v>
      </c>
      <c r="L3" s="113" t="s">
        <v>221</v>
      </c>
      <c r="M3" s="70"/>
    </row>
    <row r="4" spans="1:13" ht="72.5" x14ac:dyDescent="0.35">
      <c r="A4" s="44" t="s">
        <v>50</v>
      </c>
      <c r="B4" s="44" t="s">
        <v>51</v>
      </c>
      <c r="C4" s="44" t="s">
        <v>56</v>
      </c>
      <c r="D4" s="69" t="s">
        <v>52</v>
      </c>
      <c r="E4" s="45" t="s">
        <v>165</v>
      </c>
      <c r="F4" s="69" t="s">
        <v>173</v>
      </c>
      <c r="G4" s="47">
        <v>270752005</v>
      </c>
      <c r="H4" s="45" t="s">
        <v>57</v>
      </c>
      <c r="I4" s="45" t="s">
        <v>222</v>
      </c>
      <c r="J4" s="45" t="s">
        <v>108</v>
      </c>
      <c r="K4" s="67">
        <v>46266</v>
      </c>
      <c r="L4" s="45"/>
      <c r="M4" s="45"/>
    </row>
    <row r="5" spans="1:13" ht="72.5" x14ac:dyDescent="0.35">
      <c r="A5" s="99" t="s">
        <v>50</v>
      </c>
      <c r="B5" s="99" t="s">
        <v>51</v>
      </c>
      <c r="C5" s="99" t="s">
        <v>58</v>
      </c>
      <c r="D5" s="100" t="s">
        <v>52</v>
      </c>
      <c r="E5" s="101" t="s">
        <v>59</v>
      </c>
      <c r="F5" s="100" t="s">
        <v>173</v>
      </c>
      <c r="G5" s="122">
        <v>113505334</v>
      </c>
      <c r="H5" s="101" t="s">
        <v>60</v>
      </c>
      <c r="I5" s="101" t="s">
        <v>224</v>
      </c>
      <c r="J5" s="99" t="s">
        <v>108</v>
      </c>
      <c r="K5" s="102">
        <v>45962</v>
      </c>
      <c r="L5" s="101" t="s">
        <v>225</v>
      </c>
      <c r="M5" s="103"/>
    </row>
    <row r="6" spans="1:13" ht="72.5" x14ac:dyDescent="0.35">
      <c r="A6" s="44" t="s">
        <v>50</v>
      </c>
      <c r="B6" s="44" t="s">
        <v>51</v>
      </c>
      <c r="C6" s="44" t="s">
        <v>147</v>
      </c>
      <c r="D6" s="69" t="s">
        <v>146</v>
      </c>
      <c r="E6" s="45" t="s">
        <v>148</v>
      </c>
      <c r="F6" s="69" t="s">
        <v>173</v>
      </c>
      <c r="G6" s="114">
        <v>270752005</v>
      </c>
      <c r="H6" s="45" t="s">
        <v>136</v>
      </c>
      <c r="I6" s="45" t="s">
        <v>218</v>
      </c>
      <c r="J6" s="99" t="s">
        <v>107</v>
      </c>
      <c r="K6" s="48">
        <v>46266</v>
      </c>
      <c r="L6" s="113" t="s">
        <v>219</v>
      </c>
      <c r="M6" s="70"/>
    </row>
    <row r="7" spans="1:13" ht="29" x14ac:dyDescent="0.35">
      <c r="A7" s="44" t="s">
        <v>50</v>
      </c>
      <c r="B7" s="44" t="s">
        <v>51</v>
      </c>
      <c r="C7" s="44" t="s">
        <v>149</v>
      </c>
      <c r="D7" s="69" t="s">
        <v>146</v>
      </c>
      <c r="E7" s="45" t="s">
        <v>150</v>
      </c>
      <c r="F7" s="69" t="s">
        <v>173</v>
      </c>
      <c r="G7" s="114">
        <v>50400000</v>
      </c>
      <c r="H7" s="45" t="s">
        <v>136</v>
      </c>
      <c r="I7" s="45" t="s">
        <v>151</v>
      </c>
      <c r="J7" s="99" t="s">
        <v>107</v>
      </c>
      <c r="K7" s="48">
        <v>46631</v>
      </c>
      <c r="L7" s="113"/>
      <c r="M7" s="70"/>
    </row>
    <row r="8" spans="1:13" ht="58" x14ac:dyDescent="0.35">
      <c r="A8" s="44" t="s">
        <v>50</v>
      </c>
      <c r="B8" s="44" t="s">
        <v>152</v>
      </c>
      <c r="C8" s="44" t="s">
        <v>154</v>
      </c>
      <c r="D8" s="69" t="s">
        <v>153</v>
      </c>
      <c r="E8" s="45" t="s">
        <v>156</v>
      </c>
      <c r="F8" s="69" t="s">
        <v>173</v>
      </c>
      <c r="G8" s="114">
        <v>119587049</v>
      </c>
      <c r="H8" s="45" t="s">
        <v>155</v>
      </c>
      <c r="I8" s="45" t="s">
        <v>216</v>
      </c>
      <c r="J8" s="99" t="s">
        <v>107</v>
      </c>
      <c r="K8" s="48">
        <v>46631</v>
      </c>
      <c r="L8" s="113" t="s">
        <v>217</v>
      </c>
      <c r="M8" s="70"/>
    </row>
    <row r="9" spans="1:13" ht="29" x14ac:dyDescent="0.35">
      <c r="A9" s="115" t="s">
        <v>50</v>
      </c>
      <c r="B9" s="115" t="s">
        <v>152</v>
      </c>
      <c r="C9" s="115" t="s">
        <v>157</v>
      </c>
      <c r="D9" s="116" t="s">
        <v>153</v>
      </c>
      <c r="E9" s="117" t="s">
        <v>159</v>
      </c>
      <c r="F9" s="116" t="s">
        <v>121</v>
      </c>
      <c r="G9" s="118">
        <v>50891561</v>
      </c>
      <c r="H9" s="117" t="s">
        <v>158</v>
      </c>
      <c r="I9" s="117" t="s">
        <v>160</v>
      </c>
      <c r="J9" s="115" t="s">
        <v>98</v>
      </c>
      <c r="K9" s="119">
        <v>46510</v>
      </c>
      <c r="L9" s="120" t="s">
        <v>215</v>
      </c>
      <c r="M9" s="121"/>
    </row>
    <row r="10" spans="1:13" ht="17" x14ac:dyDescent="0.5">
      <c r="A10" s="129" t="s">
        <v>43</v>
      </c>
      <c r="B10" s="130"/>
      <c r="C10" s="130"/>
      <c r="D10" s="130"/>
      <c r="E10" s="130"/>
      <c r="F10" s="131"/>
      <c r="G10" s="24">
        <v>0</v>
      </c>
      <c r="H10" s="1"/>
      <c r="I10" s="26"/>
    </row>
    <row r="11" spans="1:13" ht="17" x14ac:dyDescent="0.5">
      <c r="A11" s="39" t="s">
        <v>161</v>
      </c>
      <c r="B11" s="40"/>
      <c r="C11" s="40"/>
      <c r="D11" s="40"/>
      <c r="E11" s="40"/>
      <c r="F11" s="41"/>
      <c r="G11" s="24">
        <f>+G8</f>
        <v>119587049</v>
      </c>
      <c r="H11" s="1"/>
      <c r="I11" s="26"/>
    </row>
    <row r="12" spans="1:13" ht="17" x14ac:dyDescent="0.5">
      <c r="A12" s="14" t="s">
        <v>64</v>
      </c>
      <c r="B12" s="15"/>
      <c r="C12" s="15"/>
      <c r="D12" s="15"/>
      <c r="E12" s="15"/>
      <c r="F12" s="16"/>
      <c r="G12" s="5">
        <f>+G7+G6</f>
        <v>321152005</v>
      </c>
      <c r="H12" s="1"/>
      <c r="I12" s="26"/>
    </row>
    <row r="13" spans="1:13" ht="17" x14ac:dyDescent="0.5">
      <c r="A13" s="143" t="s">
        <v>61</v>
      </c>
      <c r="B13" s="133"/>
      <c r="C13" s="133"/>
      <c r="D13" s="133"/>
      <c r="E13" s="133"/>
      <c r="F13" s="134"/>
      <c r="G13" s="5">
        <f>SUM(G3:G5)</f>
        <v>638390651</v>
      </c>
      <c r="H13" s="1"/>
      <c r="I13" s="26"/>
    </row>
    <row r="14" spans="1:13" ht="17" x14ac:dyDescent="0.5">
      <c r="A14" s="14" t="s">
        <v>226</v>
      </c>
      <c r="B14" s="15"/>
      <c r="C14" s="15"/>
      <c r="D14" s="15"/>
      <c r="E14" s="15"/>
      <c r="F14" s="16"/>
      <c r="G14" s="5">
        <f>SUM(G10:G13)</f>
        <v>1079129705</v>
      </c>
      <c r="H14" s="53">
        <f>+G14-G15</f>
        <v>452668716</v>
      </c>
      <c r="I14" s="26"/>
    </row>
    <row r="15" spans="1:13" ht="17" x14ac:dyDescent="0.5">
      <c r="A15" s="143" t="s">
        <v>118</v>
      </c>
      <c r="B15" s="133"/>
      <c r="C15" s="133"/>
      <c r="D15" s="133"/>
      <c r="E15" s="133"/>
      <c r="F15" s="134"/>
      <c r="G15" s="53">
        <v>626460989</v>
      </c>
      <c r="H15" s="53">
        <f>+G15+G16</f>
        <v>850660989</v>
      </c>
      <c r="I15" s="26"/>
    </row>
    <row r="16" spans="1:13" ht="17" x14ac:dyDescent="0.5">
      <c r="A16" s="143" t="s">
        <v>117</v>
      </c>
      <c r="B16" s="133"/>
      <c r="C16" s="133"/>
      <c r="D16" s="133"/>
      <c r="E16" s="133"/>
      <c r="F16" s="134"/>
      <c r="G16" s="5">
        <v>224200000</v>
      </c>
      <c r="H16" s="1"/>
      <c r="I16" s="26"/>
    </row>
    <row r="22" spans="8:8" ht="17" x14ac:dyDescent="0.5">
      <c r="H22" s="53"/>
    </row>
  </sheetData>
  <mergeCells count="5">
    <mergeCell ref="A1:I1"/>
    <mergeCell ref="A10:F10"/>
    <mergeCell ref="A13:F13"/>
    <mergeCell ref="A16:F16"/>
    <mergeCell ref="A15:F15"/>
  </mergeCells>
  <pageMargins left="0.7" right="0.7" top="0.75" bottom="0.75" header="0.3" footer="0.3"/>
  <pageSetup scale="65" fitToHeight="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3BF1C-23C8-46BF-8C00-583C3460CF0E}">
  <dimension ref="A1:F10"/>
  <sheetViews>
    <sheetView workbookViewId="0">
      <selection sqref="A1:F9"/>
    </sheetView>
  </sheetViews>
  <sheetFormatPr defaultRowHeight="14.5" x14ac:dyDescent="0.35"/>
  <cols>
    <col min="1" max="1" width="19.54296875" bestFit="1" customWidth="1"/>
    <col min="2" max="4" width="14.453125" bestFit="1" customWidth="1"/>
    <col min="6" max="6" width="15.54296875" bestFit="1" customWidth="1"/>
  </cols>
  <sheetData>
    <row r="1" spans="1:6" ht="18.5" x14ac:dyDescent="0.45">
      <c r="A1" s="84" t="s">
        <v>196</v>
      </c>
    </row>
    <row r="2" spans="1:6" ht="29" x14ac:dyDescent="0.35">
      <c r="A2" s="88" t="s">
        <v>166</v>
      </c>
      <c r="B2" s="89" t="s">
        <v>197</v>
      </c>
      <c r="C2" s="89" t="s">
        <v>168</v>
      </c>
      <c r="D2" s="89" t="s">
        <v>169</v>
      </c>
      <c r="E2" s="89" t="s">
        <v>171</v>
      </c>
      <c r="F2" s="125" t="s">
        <v>227</v>
      </c>
    </row>
    <row r="3" spans="1:6" x14ac:dyDescent="0.35">
      <c r="A3" s="88" t="s">
        <v>167</v>
      </c>
      <c r="B3" s="86">
        <f>+Abilene!G6</f>
        <v>19824000</v>
      </c>
      <c r="C3" s="86">
        <v>16240000</v>
      </c>
      <c r="D3" s="87">
        <f>+B3-C3</f>
        <v>3584000</v>
      </c>
      <c r="E3" s="91">
        <f t="shared" ref="E3:E8" si="0">+B3/C3-1</f>
        <v>0.22068965517241379</v>
      </c>
      <c r="F3" s="83">
        <v>0</v>
      </c>
    </row>
    <row r="4" spans="1:6" x14ac:dyDescent="0.35">
      <c r="A4" s="88" t="s">
        <v>1</v>
      </c>
      <c r="B4" s="86">
        <f>+Amarillo!G18</f>
        <v>424998682</v>
      </c>
      <c r="C4" s="86">
        <v>683775781</v>
      </c>
      <c r="D4" s="87">
        <f t="shared" ref="D4:D9" si="1">+B4-C4</f>
        <v>-258777099</v>
      </c>
      <c r="E4" s="91">
        <f t="shared" si="0"/>
        <v>-0.37845315115072786</v>
      </c>
      <c r="F4" s="83">
        <f>+Amarillo!G5+Amarillo!G6</f>
        <v>269063384</v>
      </c>
    </row>
    <row r="5" spans="1:6" x14ac:dyDescent="0.35">
      <c r="A5" s="88" t="s">
        <v>50</v>
      </c>
      <c r="B5" s="86">
        <v>1079129705</v>
      </c>
      <c r="C5" s="86">
        <v>626460989</v>
      </c>
      <c r="D5" s="87">
        <f t="shared" si="1"/>
        <v>452668716</v>
      </c>
      <c r="E5" s="91">
        <f t="shared" si="0"/>
        <v>0.72258085331471444</v>
      </c>
      <c r="F5" s="83">
        <v>0</v>
      </c>
    </row>
    <row r="6" spans="1:6" x14ac:dyDescent="0.35">
      <c r="A6" s="88" t="s">
        <v>28</v>
      </c>
      <c r="B6" s="86">
        <f>+Lubbock!G9</f>
        <v>324603483</v>
      </c>
      <c r="C6" s="86">
        <v>409365558</v>
      </c>
      <c r="D6" s="87">
        <f t="shared" si="1"/>
        <v>-84762075</v>
      </c>
      <c r="E6" s="91">
        <f t="shared" si="0"/>
        <v>-0.20705717260170675</v>
      </c>
      <c r="F6" s="83">
        <f>+Lubbock!G3+Lubbock!G4</f>
        <v>13080442</v>
      </c>
    </row>
    <row r="7" spans="1:6" x14ac:dyDescent="0.35">
      <c r="A7" s="88" t="s">
        <v>45</v>
      </c>
      <c r="B7" s="86">
        <f>+Odessa!G10</f>
        <v>299538627</v>
      </c>
      <c r="C7" s="86">
        <v>415452332</v>
      </c>
      <c r="D7" s="87">
        <f t="shared" si="1"/>
        <v>-115913705</v>
      </c>
      <c r="E7" s="91">
        <f t="shared" si="0"/>
        <v>-0.27900602806100028</v>
      </c>
      <c r="F7" s="83">
        <f>+Odessa!G5</f>
        <v>202949834</v>
      </c>
    </row>
    <row r="8" spans="1:6" x14ac:dyDescent="0.35">
      <c r="A8" s="88" t="s">
        <v>36</v>
      </c>
      <c r="B8" s="86">
        <f>+'San Angelo'!G9</f>
        <v>18584232</v>
      </c>
      <c r="C8" s="86">
        <f>+'San Angelo'!H9</f>
        <v>3584000</v>
      </c>
      <c r="D8" s="87">
        <f t="shared" si="1"/>
        <v>15000232</v>
      </c>
      <c r="E8" s="91">
        <f t="shared" si="0"/>
        <v>4.1853325892857143</v>
      </c>
      <c r="F8" s="83">
        <v>0</v>
      </c>
    </row>
    <row r="9" spans="1:6" x14ac:dyDescent="0.35">
      <c r="A9" s="88" t="s">
        <v>170</v>
      </c>
      <c r="B9" s="90">
        <f>SUM(B3:B8)</f>
        <v>2166678729</v>
      </c>
      <c r="C9" s="90">
        <f>SUM(C3:C8)</f>
        <v>2154878660</v>
      </c>
      <c r="D9" s="90">
        <f t="shared" si="1"/>
        <v>11800069</v>
      </c>
      <c r="E9" s="92">
        <f>+B9/C9-1</f>
        <v>5.4759784014939417E-3</v>
      </c>
      <c r="F9" s="126">
        <f>SUM(F3:F8)</f>
        <v>485093660</v>
      </c>
    </row>
    <row r="10" spans="1:6" x14ac:dyDescent="0.35">
      <c r="B10" s="85"/>
      <c r="C10" s="85"/>
      <c r="D10" s="85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Abilene</vt:lpstr>
      <vt:lpstr>Amarillo</vt:lpstr>
      <vt:lpstr>Lubbock</vt:lpstr>
      <vt:lpstr>San Angelo</vt:lpstr>
      <vt:lpstr>Odessa</vt:lpstr>
      <vt:lpstr>Laredo</vt:lpstr>
      <vt:lpstr>Summary</vt:lpstr>
      <vt:lpstr>Amarillo!Print_Titles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jkiely</dc:creator>
  <cp:lastModifiedBy>Joe Kiely - Ports-to-Plains Alliance</cp:lastModifiedBy>
  <cp:lastPrinted>2023-07-18T15:48:59Z</cp:lastPrinted>
  <dcterms:created xsi:type="dcterms:W3CDTF">2019-09-06T19:04:32Z</dcterms:created>
  <dcterms:modified xsi:type="dcterms:W3CDTF">2024-08-26T20:54:25Z</dcterms:modified>
</cp:coreProperties>
</file>